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6_5.bin" ContentType="application/vnd.openxmlformats-officedocument.oleObject"/>
  <Override PartName="/xl/embeddings/oleObject_6_6.bin" ContentType="application/vnd.openxmlformats-officedocument.oleObject"/>
  <Override PartName="/xl/embeddings/oleObject_6_7.bin" ContentType="application/vnd.openxmlformats-officedocument.oleObject"/>
  <Override PartName="/xl/embeddings/oleObject_6_8.bin" ContentType="application/vnd.openxmlformats-officedocument.oleObject"/>
  <Override PartName="/xl/embeddings/oleObject_6_9.bin" ContentType="application/vnd.openxmlformats-officedocument.oleObject"/>
  <Override PartName="/xl/embeddings/oleObject_6_10.bin" ContentType="application/vnd.openxmlformats-officedocument.oleObject"/>
  <Override PartName="/xl/embeddings/oleObject_6_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tabRatio="561" firstSheet="1" activeTab="1"/>
  </bookViews>
  <sheets>
    <sheet name="RESUMO" sheetId="1" r:id="rId1"/>
    <sheet name="I - Motorista I" sheetId="2" r:id="rId2"/>
    <sheet name="II-Motorista II" sheetId="3" r:id="rId3"/>
    <sheet name="III - Apoio" sheetId="4" r:id="rId4"/>
    <sheet name="III - Apoio (2)" sheetId="5" r:id="rId5"/>
    <sheet name="V-Preposto" sheetId="6" state="hidden" r:id="rId6"/>
    <sheet name="Impressão" sheetId="7" state="hidden" r:id="rId7"/>
  </sheets>
  <externalReferences>
    <externalReference r:id="rId10"/>
  </externalReferences>
  <definedNames>
    <definedName name="_Key1" localSheetId="3" hidden="1">#REF!</definedName>
    <definedName name="_Key1" localSheetId="4" hidden="1">#REF!</definedName>
    <definedName name="_Key1" localSheetId="2" hidden="1">#REF!</definedName>
    <definedName name="_Key1" localSheetId="6" hidden="1">#REF!</definedName>
    <definedName name="_Key1" localSheetId="5" hidden="1">#REF!</definedName>
    <definedName name="_Key1" hidden="1">#REF!</definedName>
    <definedName name="_Key2" localSheetId="3" hidden="1">#REF!</definedName>
    <definedName name="_Key2" localSheetId="4" hidden="1">#REF!</definedName>
    <definedName name="_Key2" localSheetId="2" hidden="1">#REF!</definedName>
    <definedName name="_Key2" localSheetId="6" hidden="1">#REF!</definedName>
    <definedName name="_Key2" localSheetId="5" hidden="1">#REF!</definedName>
    <definedName name="_Key2" hidden="1">#REF!</definedName>
    <definedName name="_Order1" hidden="1">0</definedName>
    <definedName name="_Order2" hidden="1">0</definedName>
    <definedName name="_Sort" localSheetId="3" hidden="1">#REF!</definedName>
    <definedName name="_Sort" localSheetId="4" hidden="1">#REF!</definedName>
    <definedName name="_Sort" localSheetId="2" hidden="1">#REF!</definedName>
    <definedName name="_Sort" localSheetId="6" hidden="1">#REF!</definedName>
    <definedName name="_Sort" localSheetId="5" hidden="1">#REF!</definedName>
    <definedName name="_Sort" hidden="1">#REF!</definedName>
    <definedName name="a" localSheetId="3">'[1]cruz'!#REF!</definedName>
    <definedName name="a" localSheetId="4">'[1]cruz'!#REF!</definedName>
    <definedName name="a" localSheetId="2">'[1]cruz'!#REF!</definedName>
    <definedName name="a" localSheetId="6">'[1]cruz'!#REF!</definedName>
    <definedName name="a" localSheetId="5">'[1]cruz'!#REF!</definedName>
    <definedName name="a">'[1]cruz'!#REF!</definedName>
    <definedName name="aaa" localSheetId="4">'[1]cruz'!#REF!</definedName>
    <definedName name="aaa" localSheetId="2">'[1]cruz'!#REF!</definedName>
    <definedName name="aaa">'[1]cruz'!#REF!</definedName>
    <definedName name="aaaa" localSheetId="3">'[1]cruz'!#REF!</definedName>
    <definedName name="aaaa" localSheetId="4">'[1]cruz'!#REF!</definedName>
    <definedName name="aaaa" localSheetId="2">'[1]cruz'!#REF!</definedName>
    <definedName name="aaaa" localSheetId="6">'[1]cruz'!#REF!</definedName>
    <definedName name="aaaa" localSheetId="5">'[1]cruz'!#REF!</definedName>
    <definedName name="aaaa">'[1]cruz'!#REF!</definedName>
    <definedName name="aaaaa" localSheetId="4">'[1]cruz'!#REF!</definedName>
    <definedName name="aaaaa" localSheetId="2">'[1]cruz'!#REF!</definedName>
    <definedName name="aaaaa">'[1]cruz'!#REF!</definedName>
    <definedName name="_xlnm.Print_Area" localSheetId="3">'III - Apoio'!$A$1:$G$154</definedName>
    <definedName name="_xlnm.Print_Area" localSheetId="4">'III - Apoio (2)'!$A$1:$G$154</definedName>
    <definedName name="_xlnm.Print_Area" localSheetId="2">'II-Motorista II'!$A$1:$G$154</definedName>
    <definedName name="_xlnm.Print_Area" localSheetId="0">'RESUMO'!$A$1:$O$20</definedName>
    <definedName name="_xlnm.Print_Area" localSheetId="5">'V-Preposto'!$A$1:$G$151</definedName>
    <definedName name="b" localSheetId="3">'[1]cruz'!#REF!</definedName>
    <definedName name="b" localSheetId="4">'[1]cruz'!#REF!</definedName>
    <definedName name="b" localSheetId="2">'[1]cruz'!#REF!</definedName>
    <definedName name="b" localSheetId="6">'[1]cruz'!#REF!</definedName>
    <definedName name="b" localSheetId="5">'[1]cruz'!#REF!</definedName>
    <definedName name="b">'[1]cruz'!#REF!</definedName>
    <definedName name="DATABASE" localSheetId="3">'[1]cruz'!#REF!</definedName>
    <definedName name="DATABASE" localSheetId="4">'[1]cruz'!#REF!</definedName>
    <definedName name="DATABASE" localSheetId="2">'[1]cruz'!#REF!</definedName>
    <definedName name="DATABASE" localSheetId="6">'[1]cruz'!#REF!</definedName>
    <definedName name="DATABASE" localSheetId="5">'[1]cruz'!#REF!</definedName>
    <definedName name="DATABASE">'[1]cruz'!#REF!</definedName>
    <definedName name="CRITERIA" localSheetId="3">'[1]cruz'!#REF!</definedName>
    <definedName name="CRITERIA" localSheetId="4">'[1]cruz'!#REF!</definedName>
    <definedName name="CRITERIA" localSheetId="2">'[1]cruz'!#REF!</definedName>
    <definedName name="CRITERIA" localSheetId="6">'[1]cruz'!#REF!</definedName>
    <definedName name="CRITERIA" localSheetId="5">'[1]cruz'!#REF!</definedName>
    <definedName name="CRITERIA">'[1]cruz'!#REF!</definedName>
    <definedName name="d" localSheetId="3">'[1]cruz'!#REF!</definedName>
    <definedName name="d" localSheetId="4">'[1]cruz'!#REF!</definedName>
    <definedName name="d" localSheetId="2">'[1]cruz'!#REF!</definedName>
    <definedName name="d" localSheetId="6">'[1]cruz'!#REF!</definedName>
    <definedName name="d" localSheetId="5">'[1]cruz'!#REF!</definedName>
    <definedName name="d">'[1]cruz'!#REF!</definedName>
    <definedName name="fdhg" localSheetId="4">'[1]cruz'!#REF!</definedName>
    <definedName name="fdhg" localSheetId="2">'[1]cruz'!#REF!</definedName>
    <definedName name="fdhg">'[1]cruz'!#REF!</definedName>
    <definedName name="fff" localSheetId="4">'[1]cruz'!#REF!</definedName>
    <definedName name="fff" localSheetId="2">'[1]cruz'!#REF!</definedName>
    <definedName name="fff">'[1]cruz'!#REF!</definedName>
    <definedName name="gfdjdh" localSheetId="4">'[1]cruz'!#REF!</definedName>
    <definedName name="gfdjdh" localSheetId="2">'[1]cruz'!#REF!</definedName>
    <definedName name="gfdjdh">'[1]cruz'!#REF!</definedName>
    <definedName name="gggg" localSheetId="4">'[1]cruz'!#REF!</definedName>
    <definedName name="gggg" localSheetId="2">'[1]cruz'!#REF!</definedName>
    <definedName name="gggg">'[1]cruz'!#REF!</definedName>
    <definedName name="iiouoiuo" localSheetId="4">'[1]cruz'!#REF!</definedName>
    <definedName name="iiouoiuo" localSheetId="2">'[1]cruz'!#REF!</definedName>
    <definedName name="iiouoiuo">'[1]cruz'!#REF!</definedName>
    <definedName name="jghfhf" localSheetId="4">'[1]cruz'!#REF!</definedName>
    <definedName name="jghfhf" localSheetId="2">'[1]cruz'!#REF!</definedName>
    <definedName name="jghfhf">'[1]cruz'!#REF!</definedName>
    <definedName name="kjhk" localSheetId="4">'[1]cruz'!#REF!</definedName>
    <definedName name="kjhk" localSheetId="2">'[1]cruz'!#REF!</definedName>
    <definedName name="kjhk">'[1]cruz'!#REF!</definedName>
    <definedName name="kkk" localSheetId="4">'[1]cruz'!#REF!</definedName>
    <definedName name="kkk" localSheetId="2">'[1]cruz'!#REF!</definedName>
    <definedName name="kkk">'[1]cruz'!#REF!</definedName>
    <definedName name="klhlkhj" localSheetId="4">'[1]cruz'!#REF!</definedName>
    <definedName name="klhlkhj" localSheetId="2">'[1]cruz'!#REF!</definedName>
    <definedName name="klhlkhj">'[1]cruz'!#REF!</definedName>
    <definedName name="Limpeza" localSheetId="4">'[1]cruz'!#REF!</definedName>
    <definedName name="Limpeza" localSheetId="2">'[1]cruz'!#REF!</definedName>
    <definedName name="Limpeza">'[1]cruz'!#REF!</definedName>
    <definedName name="Macro1" localSheetId="3">#REF!</definedName>
    <definedName name="Macro1" localSheetId="4">#REF!</definedName>
    <definedName name="Macro1" localSheetId="2">#REF!</definedName>
    <definedName name="Macro1" localSheetId="6">#REF!</definedName>
    <definedName name="Macro1" localSheetId="5">#REF!</definedName>
    <definedName name="Macro1">#REF!</definedName>
    <definedName name="NUMERO" localSheetId="3">#REF!</definedName>
    <definedName name="NUMERO" localSheetId="4">#REF!</definedName>
    <definedName name="NUMERO" localSheetId="2">#REF!</definedName>
    <definedName name="NUMERO" localSheetId="6">#REF!</definedName>
    <definedName name="NUMERO" localSheetId="5">#REF!</definedName>
    <definedName name="NUMERO">#REF!</definedName>
    <definedName name="oficial" localSheetId="3">'[1]cruz'!#REF!</definedName>
    <definedName name="oficial" localSheetId="4">'[1]cruz'!#REF!</definedName>
    <definedName name="oficial" localSheetId="2">'[1]cruz'!#REF!</definedName>
    <definedName name="oficial" localSheetId="6">'[1]cruz'!#REF!</definedName>
    <definedName name="oficial" localSheetId="5">'[1]cruz'!#REF!</definedName>
    <definedName name="oficial">'[1]cruz'!#REF!</definedName>
    <definedName name="oi" localSheetId="4">'[1]cruz'!#REF!</definedName>
    <definedName name="oi" localSheetId="2">'[1]cruz'!#REF!</definedName>
    <definedName name="oi">'[1]cruz'!#REF!</definedName>
    <definedName name="s" localSheetId="4">'[1]cruz'!#REF!</definedName>
    <definedName name="s" localSheetId="2">'[1]cruz'!#REF!</definedName>
    <definedName name="s">'[1]cruz'!#REF!</definedName>
    <definedName name="sgfd" localSheetId="4">'[1]cruz'!#REF!</definedName>
    <definedName name="sgfd" localSheetId="2">'[1]cruz'!#REF!</definedName>
    <definedName name="sgfd">'[1]cruz'!#REF!</definedName>
    <definedName name="ss" localSheetId="4">'[1]cruz'!#REF!</definedName>
    <definedName name="ss" localSheetId="2">'[1]cruz'!#REF!</definedName>
    <definedName name="ss">'[1]cruz'!#REF!</definedName>
    <definedName name="ssssssssss" localSheetId="4">'[1]cruz'!#REF!</definedName>
    <definedName name="ssssssssss" localSheetId="2">'[1]cruz'!#REF!</definedName>
    <definedName name="ssssssssss">'[1]cruz'!#REF!</definedName>
    <definedName name="try" localSheetId="4">'[1]cruz'!#REF!</definedName>
    <definedName name="try" localSheetId="2">'[1]cruz'!#REF!</definedName>
    <definedName name="try">'[1]cruz'!#REF!</definedName>
  </definedNames>
  <calcPr fullCalcOnLoad="1" fullPrecision="0"/>
</workbook>
</file>

<file path=xl/comments2.xml><?xml version="1.0" encoding="utf-8"?>
<comments xmlns="http://schemas.openxmlformats.org/spreadsheetml/2006/main">
  <authors>
    <author>Jur?dico</author>
  </authors>
  <commentList>
    <comment ref="A134" authorId="0">
      <text>
        <r>
          <rPr>
            <b/>
            <sz val="9"/>
            <rFont val="Segoe UI"/>
            <family val="2"/>
          </rPr>
          <t>Após 22hs</t>
        </r>
      </text>
    </comment>
  </commentList>
</comments>
</file>

<file path=xl/comments3.xml><?xml version="1.0" encoding="utf-8"?>
<comments xmlns="http://schemas.openxmlformats.org/spreadsheetml/2006/main">
  <authors>
    <author>Jur?dico</author>
  </authors>
  <commentList>
    <comment ref="A134" authorId="0">
      <text>
        <r>
          <rPr>
            <b/>
            <sz val="9"/>
            <rFont val="Segoe UI"/>
            <family val="2"/>
          </rPr>
          <t>Após 22hs</t>
        </r>
      </text>
    </comment>
  </commentList>
</comments>
</file>

<file path=xl/comments4.xml><?xml version="1.0" encoding="utf-8"?>
<comments xmlns="http://schemas.openxmlformats.org/spreadsheetml/2006/main">
  <authors>
    <author>Jur?dico</author>
  </authors>
  <commentList>
    <comment ref="A134" authorId="0">
      <text>
        <r>
          <rPr>
            <b/>
            <sz val="9"/>
            <rFont val="Segoe UI"/>
            <family val="2"/>
          </rPr>
          <t>Após 22hs</t>
        </r>
      </text>
    </comment>
  </commentList>
</comments>
</file>

<file path=xl/comments5.xml><?xml version="1.0" encoding="utf-8"?>
<comments xmlns="http://schemas.openxmlformats.org/spreadsheetml/2006/main">
  <authors>
    <author>Jur?dico</author>
  </authors>
  <commentList>
    <comment ref="A134" authorId="0">
      <text>
        <r>
          <rPr>
            <b/>
            <sz val="9"/>
            <rFont val="Segoe UI"/>
            <family val="2"/>
          </rPr>
          <t>Após 22hs</t>
        </r>
      </text>
    </comment>
  </commentList>
</comments>
</file>

<file path=xl/sharedStrings.xml><?xml version="1.0" encoding="utf-8"?>
<sst xmlns="http://schemas.openxmlformats.org/spreadsheetml/2006/main" count="2289" uniqueCount="248">
  <si>
    <t>PLANILHA DE CUSTOS E FORMAÇÃO DE PREÇOS</t>
  </si>
  <si>
    <t>A</t>
  </si>
  <si>
    <t xml:space="preserve">Data de apresentação da proposta (dia/mês/ano) </t>
  </si>
  <si>
    <t>B</t>
  </si>
  <si>
    <t xml:space="preserve">Município/UF </t>
  </si>
  <si>
    <t>C</t>
  </si>
  <si>
    <t>Ano Acordo, Convenção ou Sentença Normativa em Dissídio Coletivo</t>
  </si>
  <si>
    <t>D</t>
  </si>
  <si>
    <t>No. Registro acordo convenção coletiva</t>
  </si>
  <si>
    <t>E</t>
  </si>
  <si>
    <t>Tipo de Serviço</t>
  </si>
  <si>
    <t>Categoria profissional</t>
  </si>
  <si>
    <t>Composição da Remuneração:</t>
  </si>
  <si>
    <t>%</t>
  </si>
  <si>
    <t>Valor (R$)</t>
  </si>
  <si>
    <t>F</t>
  </si>
  <si>
    <t>G</t>
  </si>
  <si>
    <t>H</t>
  </si>
  <si>
    <t xml:space="preserve">Seguro de vida </t>
  </si>
  <si>
    <t>Insumos Diversos</t>
  </si>
  <si>
    <t>Materiais</t>
  </si>
  <si>
    <t>Equipamentos</t>
  </si>
  <si>
    <t>Outros (especificar)</t>
  </si>
  <si>
    <t>INSS</t>
  </si>
  <si>
    <t>SESI ou SESC</t>
  </si>
  <si>
    <t>SENAI ou SENAC</t>
  </si>
  <si>
    <t>INCRA</t>
  </si>
  <si>
    <t>FGTS</t>
  </si>
  <si>
    <t>SEBRAE</t>
  </si>
  <si>
    <t>13º Salário</t>
  </si>
  <si>
    <t xml:space="preserve">Afastamento Maternidade </t>
  </si>
  <si>
    <t>Férias</t>
  </si>
  <si>
    <t>QUADRO RESUMO DO VALOR MENSAL DO SERVIÇO</t>
  </si>
  <si>
    <t>VALOR PROPOSTO POR EMPREGADO</t>
  </si>
  <si>
    <t>Pregão n°:</t>
  </si>
  <si>
    <t xml:space="preserve">Processo nº: </t>
  </si>
  <si>
    <t>Data:</t>
  </si>
  <si>
    <t>LOTE e DESCRIÇÃO:</t>
  </si>
  <si>
    <t>Uniformes</t>
  </si>
  <si>
    <t>Salário educação</t>
  </si>
  <si>
    <t>QUADRO RESUMO - ENCARGOS SOCIAIS E TRABALHISTAS</t>
  </si>
  <si>
    <t>LOTE</t>
  </si>
  <si>
    <t>VALOR ANUAL DO SERVIÇO</t>
  </si>
  <si>
    <t>VALOR TOTAL DO SERVIÇO (mensal)</t>
  </si>
  <si>
    <t>DESCRIÇÃO</t>
  </si>
  <si>
    <t>PRESTAÇÃO DE SERVIÇOS DE COPEIRAGEM E CHOFERAGEM</t>
  </si>
  <si>
    <t>DISCRIMINAÇÃO DOS SERVIÇOS</t>
  </si>
  <si>
    <t>12 meses</t>
  </si>
  <si>
    <t>IDENTIFICAÇÃO DO SERVIÇO</t>
  </si>
  <si>
    <t>Unidade</t>
  </si>
  <si>
    <t>Postos</t>
  </si>
  <si>
    <t>Choferagem</t>
  </si>
  <si>
    <t>Copeiragem</t>
  </si>
  <si>
    <t>Quantidade a contratar</t>
  </si>
  <si>
    <t>Salário Normativo da categoria Profissional Vigente</t>
  </si>
  <si>
    <t>DADOS COMPLEMENTARES PARA CUSTOS REFERENTES À MÃO DE OBRA</t>
  </si>
  <si>
    <t>Data-base da categoria</t>
  </si>
  <si>
    <t>MÓDULO 1 - COMPOSIÇÃO DA REMUNERAÇÃO</t>
  </si>
  <si>
    <t>Salário Base</t>
  </si>
  <si>
    <t>Assistência médica e Familiar</t>
  </si>
  <si>
    <t xml:space="preserve">Auxílio alimentação </t>
  </si>
  <si>
    <t>Auxílio creche</t>
  </si>
  <si>
    <t>Auxílio Funeral</t>
  </si>
  <si>
    <t>EPIs</t>
  </si>
  <si>
    <t xml:space="preserve">Valor Total da Remuneração: </t>
  </si>
  <si>
    <t xml:space="preserve">Valor Total de benefícios mensais e diários: </t>
  </si>
  <si>
    <t xml:space="preserve">Valor Total de insumos diversos: </t>
  </si>
  <si>
    <t xml:space="preserve">Valor Total dos encargos previdenciários e FGTS: </t>
  </si>
  <si>
    <t>Transporte</t>
  </si>
  <si>
    <t>Benefícios Mensais e Diários (deduzida parcela do empregado)</t>
  </si>
  <si>
    <t>Adicional de férias (1/3)</t>
  </si>
  <si>
    <t xml:space="preserve">Valor total do Afastamento Maternidade: </t>
  </si>
  <si>
    <t>Provisão para Rescisão</t>
  </si>
  <si>
    <t xml:space="preserve">Valor total da Provisão para Rescisão: </t>
  </si>
  <si>
    <t>Encargos Sociais e Trabalhistas</t>
  </si>
  <si>
    <t>Encargos Previdenciários e FGTS</t>
  </si>
  <si>
    <t>Afastamento Maternidade</t>
  </si>
  <si>
    <t xml:space="preserve">Valor Total de encargos sociais e trabalhistas: </t>
  </si>
  <si>
    <t>Preposto</t>
  </si>
  <si>
    <t>-</t>
  </si>
  <si>
    <t>Motorista Executivo</t>
  </si>
  <si>
    <t>Adicionais (especificar)</t>
  </si>
  <si>
    <t>Previsão (hs)</t>
  </si>
  <si>
    <t>Benefício</t>
  </si>
  <si>
    <t>Valor Base</t>
  </si>
  <si>
    <t xml:space="preserve">Valor com Encargos </t>
  </si>
  <si>
    <t>Valor com Impostos</t>
  </si>
  <si>
    <t>MÓDULO 2 - ENCARGOS SOCIAIS E TRABALHISTAS INCIDENTES SOBRE A REMUNERAÇÃO</t>
  </si>
  <si>
    <t>MÓDULO 3 - BENEFÍCIOS MENSAIS E DIÁRIOS</t>
  </si>
  <si>
    <t>MÓDULO 4 - INSUMOS DIVERSOS</t>
  </si>
  <si>
    <t>2.1</t>
  </si>
  <si>
    <t>2.2</t>
  </si>
  <si>
    <t>2.3</t>
  </si>
  <si>
    <t>2.4</t>
  </si>
  <si>
    <t>Grupo 2.1</t>
  </si>
  <si>
    <t>13º Salário e Afastamentos</t>
  </si>
  <si>
    <t>Grupo 2.2</t>
  </si>
  <si>
    <t>Incidência do grupo 2.1 sobre o grupo 2.2</t>
  </si>
  <si>
    <t>J</t>
  </si>
  <si>
    <t>K</t>
  </si>
  <si>
    <t>Grupo 2.3</t>
  </si>
  <si>
    <t>Incidência do grupo 2.1 sobre o grupo 2.3</t>
  </si>
  <si>
    <t>Grupo 2.4</t>
  </si>
  <si>
    <t xml:space="preserve">Subtotal: </t>
  </si>
  <si>
    <t xml:space="preserve">Valor total do 13º Salário e Afastamentos: </t>
  </si>
  <si>
    <t>Incidência do FGTS sobre o aviso prévio indenizado</t>
  </si>
  <si>
    <t>Incidência do FGTS sobre o período médio de afastamento superior a 15 dias motivado por acidente de trabalho</t>
  </si>
  <si>
    <t>Franquia de telefonia celular</t>
  </si>
  <si>
    <t>Cesta Básica</t>
  </si>
  <si>
    <t>Assistência odontológica</t>
  </si>
  <si>
    <t>I</t>
  </si>
  <si>
    <t>Aparelho celular</t>
  </si>
  <si>
    <t>Desconto legal sobre transporte (máximo de 6% sobre o salário base)</t>
  </si>
  <si>
    <t>VALOR TOTAL DE REMUNERAÇÃO + ENCARGOS SOCIAIS + BENEFÍCIOS + INSUMOS</t>
  </si>
  <si>
    <t>MÓDULO 5 - BONIFICAÇÃO E OUTRAS DESPESAS</t>
  </si>
  <si>
    <t>Bonificações e outras despesas</t>
  </si>
  <si>
    <t>LDI - Lucro e Despesas Indiretas</t>
  </si>
  <si>
    <t>Despesas Administrativas / Operacionais</t>
  </si>
  <si>
    <t>Outras despesas (especificar)</t>
  </si>
  <si>
    <t xml:space="preserve">Valor Total de bonificações e outras despesas: </t>
  </si>
  <si>
    <t>MÓDULO 6 - TRIBUTAÇÃO SOBRE O FATURAMENTO</t>
  </si>
  <si>
    <t>Tributos</t>
  </si>
  <si>
    <t>ISS</t>
  </si>
  <si>
    <t>PIS</t>
  </si>
  <si>
    <t>COFINS</t>
  </si>
  <si>
    <t xml:space="preserve">Valor Total dos tributos: </t>
  </si>
  <si>
    <t>VALOR MENSAL TOTAL POR EMPREGADO</t>
  </si>
  <si>
    <t xml:space="preserve">Valor Total de Adicional Noturno e de Horas Extras: </t>
  </si>
  <si>
    <r>
      <t>N</t>
    </r>
    <r>
      <rPr>
        <strike/>
        <sz val="9"/>
        <rFont val="Arial"/>
        <family val="2"/>
      </rPr>
      <t>º</t>
    </r>
    <r>
      <rPr>
        <sz val="9"/>
        <rFont val="Arial"/>
        <family val="2"/>
      </rPr>
      <t xml:space="preserve"> de meses de execução contratual</t>
    </r>
  </si>
  <si>
    <r>
      <t xml:space="preserve">RAT (Risco Ambiental do Trabalho) x FAP </t>
    </r>
    <r>
      <rPr>
        <sz val="9"/>
        <color indexed="10"/>
        <rFont val="Arial"/>
        <family val="2"/>
      </rPr>
      <t>(2,00)</t>
    </r>
  </si>
  <si>
    <t>Diária</t>
  </si>
  <si>
    <t>7 - PREVISÃO DE ADICIONAL NOTURNO E DE HORAS EXTRAS</t>
  </si>
  <si>
    <t>A - Hora extra (dias úteis)</t>
  </si>
  <si>
    <t>B - Hora extra (repouso/feriado)</t>
  </si>
  <si>
    <t>C - Adicional noturno</t>
  </si>
  <si>
    <t>Valor com Bonificações</t>
  </si>
  <si>
    <t>Valor Médio</t>
  </si>
  <si>
    <t>VALOR TOTAL ANUAL DO SERVIÇO COM HORAS EXTRAS, NOTURNAS E DIÁRIAS</t>
  </si>
  <si>
    <t>*Diárias, adicionais de horas extras e noturno em planilha à parte</t>
  </si>
  <si>
    <t>Aviso prévio trabalhado *(1)</t>
  </si>
  <si>
    <t>Ausência por doença *(2)</t>
  </si>
  <si>
    <t>Licença Paternidade *(3)</t>
  </si>
  <si>
    <t>Ausências Legais *(4)</t>
  </si>
  <si>
    <t>Ausência por acidente de trabalho *(5)</t>
  </si>
  <si>
    <t>Afastamento Maternidade *(6)</t>
  </si>
  <si>
    <t>Férias sobre licença maternidade *(7)</t>
  </si>
  <si>
    <t>Aviso Prévio Indenizado *(8)</t>
  </si>
  <si>
    <t>Indenização Adicional *(9)</t>
  </si>
  <si>
    <t>Indenização (rescisão sem justa causa - multa de 40% do FGTS) *(10)</t>
  </si>
  <si>
    <t>Indenização (rescisão sem justa causa - contribuição de 10% do FGTS) *(11)</t>
  </si>
  <si>
    <t xml:space="preserve"> *(1) Redução de 7 dias ou de 2h por dia. (Percentual relativo a contrato de 12 meses</t>
  </si>
  <si>
    <t>*(2) Estimativa de 5 dias de licença por ano</t>
  </si>
  <si>
    <t>*(3) Estimativa de 1,5% dos funcionários usufruindo 5 dias de licença por ano</t>
  </si>
  <si>
    <t>*(4) Estimativa de 1 ausência por ano</t>
  </si>
  <si>
    <t>*(5) Estimativa de 1 licença de 15 dias por ano para 8% dos funcionários</t>
  </si>
  <si>
    <t>*(6) Estimativa de 2% dos funcionários usufruindo de 4 meses de licença por ano</t>
  </si>
  <si>
    <t>*(7) Estimativa de 2% dos funcionários usufruindo de 4 meses de licença por ano</t>
  </si>
  <si>
    <t xml:space="preserve"> *(8) Estimativa de que 5% dos funcionários serão substituídos em um ano.</t>
  </si>
  <si>
    <t xml:space="preserve"> *(9) Estimativa de que 2% dos funcionários serão demitidos com indenização adicional.</t>
  </si>
  <si>
    <t xml:space="preserve"> *(10) Multa de 40% do FGTS em relação aos trabalhadores contratados.</t>
  </si>
  <si>
    <t xml:space="preserve"> *(11) Contribuição de 10% do FGTS em relação aos trabalhadores contratados.</t>
  </si>
  <si>
    <t>Indenização de Alimentação</t>
  </si>
  <si>
    <t xml:space="preserve">Valor Total de previsão de diárias e indenização de alimentação: </t>
  </si>
  <si>
    <t>8 - PREVISÃO DE DIÁRIAS E INDENIZAÇÃO DE ALIMENTAÇÃO</t>
  </si>
  <si>
    <t>Previsão (hs) / ano</t>
  </si>
  <si>
    <t>Previsão Anual</t>
  </si>
  <si>
    <t>VALOR TOTAL ANUAL DO SERVIÇO COM HORAS EXTRAS, NOTURNAS E DIÁRIAS/INDENIZAÇÕES</t>
  </si>
  <si>
    <t>QUANT. DE EMPREGADO PARA O SERVIÇO</t>
  </si>
  <si>
    <r>
      <t xml:space="preserve">*Total de horas após 22hs: 15hs e com fator de segurança de 20% = </t>
    </r>
    <r>
      <rPr>
        <b/>
        <sz val="9"/>
        <color indexed="8"/>
        <rFont val="Arial"/>
        <family val="2"/>
      </rPr>
      <t>18hs</t>
    </r>
  </si>
  <si>
    <r>
      <t xml:space="preserve">*Viagens aos domingos: 32hs e com fator de segurança de 20% = </t>
    </r>
    <r>
      <rPr>
        <b/>
        <sz val="9"/>
        <color indexed="8"/>
        <rFont val="Arial"/>
        <family val="2"/>
      </rPr>
      <t>39hs</t>
    </r>
  </si>
  <si>
    <r>
      <t xml:space="preserve">*Viagens antes das 8hs ou após 18hs: 216hs e com fator de segurança de 20% = </t>
    </r>
    <r>
      <rPr>
        <b/>
        <sz val="9"/>
        <color indexed="8"/>
        <rFont val="Arial"/>
        <family val="2"/>
      </rPr>
      <t>260hs</t>
    </r>
  </si>
  <si>
    <r>
      <t xml:space="preserve"> *Média anual de 39 indenizações * 1,2 (fator de segurança) = </t>
    </r>
    <r>
      <rPr>
        <b/>
        <sz val="9"/>
        <color indexed="8"/>
        <rFont val="Arial"/>
        <family val="2"/>
      </rPr>
      <t>47</t>
    </r>
  </si>
  <si>
    <r>
      <t xml:space="preserve"> *Média de diárias por ano (R$16.565,71) / diária de BH-SP (R$300,00) * 1,2 (fator de segurança) = </t>
    </r>
    <r>
      <rPr>
        <b/>
        <sz val="9"/>
        <color indexed="8"/>
        <rFont val="Arial"/>
        <family val="2"/>
      </rPr>
      <t>67</t>
    </r>
  </si>
  <si>
    <t>Adicional</t>
  </si>
  <si>
    <t>ANEXO IV</t>
  </si>
  <si>
    <t>CÂMARA MUNICIPAL DE POUSO ALEGRE</t>
  </si>
  <si>
    <t>Estado de Minas Gerais</t>
  </si>
  <si>
    <t>Limpeza</t>
  </si>
  <si>
    <t>Vigia</t>
  </si>
  <si>
    <t>(inserir valor negativo)</t>
  </si>
  <si>
    <t>7 meses</t>
  </si>
  <si>
    <r>
      <t>VALOR DO SERVIÇO</t>
    </r>
    <r>
      <rPr>
        <b/>
        <sz val="9"/>
        <color indexed="10"/>
        <rFont val="Arial"/>
        <family val="2"/>
      </rPr>
      <t xml:space="preserve"> (out/16 a abr/17 - 7 meses)</t>
    </r>
  </si>
  <si>
    <t>VALOR TOTAL DO SERVIÇO COM HORAS EXTRAS, NOTURNAS E DIÁRIAS</t>
  </si>
  <si>
    <t>PREGÃO PRESENCIAL 09/2016</t>
  </si>
  <si>
    <t>Copeira</t>
  </si>
  <si>
    <t>Auxiliar de Limpeza</t>
  </si>
  <si>
    <t>*Diárias, adicionais de horas extras e noturno extra em planilha à parte</t>
  </si>
  <si>
    <t>Adicional noturno (hs)</t>
  </si>
  <si>
    <t>PRESTAÇÃO DE SERVIÇOS DE CHOFERAGEM</t>
  </si>
  <si>
    <t>PRESTAÇÃO DE SERVIÇOS DE COPEIRAGEM</t>
  </si>
  <si>
    <t>PRESTAÇÃO DE SERVIÇOS DE VIGIA</t>
  </si>
  <si>
    <t>PRESTAÇÃO DE SERVIÇOS DE LIMPEZA</t>
  </si>
  <si>
    <t>C - Hora extra noturna</t>
  </si>
  <si>
    <t>http://www.portaleducacao.com.br/contabilidade/artigos/51238/calculo-hora-extra-noturna</t>
  </si>
  <si>
    <t>VALOR DO SERVIÇO ANUAL</t>
  </si>
  <si>
    <t>Equipamentos (ponto eletrônico, outros)</t>
  </si>
  <si>
    <t>ITEM</t>
  </si>
  <si>
    <r>
      <t xml:space="preserve">*Total de horas após 22hs: 84hs e com fator de segurança de 20% = </t>
    </r>
    <r>
      <rPr>
        <b/>
        <sz val="9"/>
        <color indexed="8"/>
        <rFont val="Arial"/>
        <family val="2"/>
      </rPr>
      <t>100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hs</t>
    </r>
  </si>
  <si>
    <r>
      <t xml:space="preserve">*Viagens aos domingos: 65hs e com fator de segurança de 20% = </t>
    </r>
    <r>
      <rPr>
        <b/>
        <sz val="9"/>
        <color indexed="8"/>
        <rFont val="Arial"/>
        <family val="2"/>
      </rPr>
      <t>78hs</t>
    </r>
  </si>
  <si>
    <t>7 - PREVISÃO DE ADICIONAL NOTURNO E DE HORAS EXTRAS ANUAL</t>
  </si>
  <si>
    <t>8 - PREVISÃO DE DIÁRIAS E INDENIZAÇÃO DE ALIMENTAÇÃO ANUAL</t>
  </si>
  <si>
    <t>Razão Social:</t>
  </si>
  <si>
    <t>CNPJ:</t>
  </si>
  <si>
    <t>VALOR TOTAL DO SERVIÇO</t>
  </si>
  <si>
    <t>*Valor Mensal sem horas extras</t>
  </si>
  <si>
    <t>*Valor Mensal sem horas extras, diárias e indenizações</t>
  </si>
  <si>
    <t>*Preencher</t>
  </si>
  <si>
    <t>*Preenchimento automático</t>
  </si>
  <si>
    <t>Item I</t>
  </si>
  <si>
    <t>Item II</t>
  </si>
  <si>
    <t>Item III</t>
  </si>
  <si>
    <t>Resumo de Custos Contratuais</t>
  </si>
  <si>
    <t>POSTOS</t>
  </si>
  <si>
    <t>Nº DE POSTOS</t>
  </si>
  <si>
    <t>VALOR MENSAL</t>
  </si>
  <si>
    <t>VALOR ANUAL</t>
  </si>
  <si>
    <t>VALOR CONTRATUAL PREVISTO</t>
  </si>
  <si>
    <t>*Preencimento Automático</t>
  </si>
  <si>
    <t>Endereço:</t>
  </si>
  <si>
    <t>Inscrição Estadual:</t>
  </si>
  <si>
    <t>Telefone</t>
  </si>
  <si>
    <t>Email:</t>
  </si>
  <si>
    <t>Responsável:</t>
  </si>
  <si>
    <t>TOTAIS</t>
  </si>
  <si>
    <t>*Adicionar 30% referente a adicional de periculosidade.</t>
  </si>
  <si>
    <t>Antecipações</t>
  </si>
  <si>
    <t>*Valor Anual sem horas extras, diárias e indenizações</t>
  </si>
  <si>
    <t>Motorista II</t>
  </si>
  <si>
    <t>Motorista I</t>
  </si>
  <si>
    <t>*Valor Anual sem horas extras</t>
  </si>
  <si>
    <t>C1</t>
  </si>
  <si>
    <t>Desconto Legal sobre auxilio alimentação (até 20%)</t>
  </si>
  <si>
    <r>
      <t>N</t>
    </r>
    <r>
      <rPr>
        <strike/>
        <sz val="8"/>
        <rFont val="Arial"/>
        <family val="2"/>
      </rPr>
      <t>º</t>
    </r>
    <r>
      <rPr>
        <sz val="8"/>
        <rFont val="Arial"/>
        <family val="2"/>
      </rPr>
      <t xml:space="preserve"> de meses de execução contratual</t>
    </r>
  </si>
  <si>
    <r>
      <t xml:space="preserve">RAT (Risco Ambiental do Trabalho) x FAP </t>
    </r>
    <r>
      <rPr>
        <sz val="8"/>
        <color indexed="10"/>
        <rFont val="Arial"/>
        <family val="2"/>
      </rPr>
      <t>(2,00)</t>
    </r>
  </si>
  <si>
    <t>7 - PREVISÃO DE ADICIONAL NOTURNO E DE HORAS EXTRAS (PARA TODOS OS POSTOS)</t>
  </si>
  <si>
    <t>VALOR TOTAL ANUAL PREVISTO DO SERVIÇO COM HORAS EXTRAS E NOTURNAS</t>
  </si>
  <si>
    <t>Apoio Administrativo II</t>
  </si>
  <si>
    <t>Item IV</t>
  </si>
  <si>
    <t>Motorista Executivo  I</t>
  </si>
  <si>
    <t>Motorista Executivo  II</t>
  </si>
  <si>
    <t>Apoio Administrativo I</t>
  </si>
  <si>
    <t>PRESTAÇÃO DE SERVIÇOS DE MOTORISTA EXECUTIVO</t>
  </si>
  <si>
    <t>Motorista Executivo I</t>
  </si>
  <si>
    <t>Motorista Executivo II</t>
  </si>
  <si>
    <t xml:space="preserve">PRESTAÇÃO DE SERVIÇOS DE ASSISTENTE ADMINISTRATIVO </t>
  </si>
  <si>
    <t>Assistente Administrativo I</t>
  </si>
  <si>
    <t>Assistente Administrativo II</t>
  </si>
  <si>
    <t>PRESTAÇÃO DE SERVIÇOS DE ASSISTENTE ADMINISTRATIVO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</si>
</sst>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_(&quot;R$ &quot;* #,##0.00_);_(&quot;R$ &quot;* \(#,##0.00\);_(&quot;R$ &quot;* &quot;-&quot;??_);_(@_)"/>
    <numFmt numFmtId="172" formatCode="_(* #,##0.00_);_(* \(#,##0.00\);_(* &quot;-&quot;??_);_(@_)"/>
    <numFmt numFmtId="173" formatCode="_(&quot;R$ &quot;* #,##0.00_);_(&quot;R$ &quot;* \(#,##0.00\);_(&quot;R$ &quot;* \-??_);_(@_)"/>
    <numFmt numFmtId="174" formatCode="&quot;R$ &quot;#,##0.00"/>
    <numFmt numFmtId="175" formatCode="0.000%"/>
    <numFmt numFmtId="176" formatCode="_(* #,##0.000_);_(* \(#,##0.000\);_(* &quot;-&quot;???_);_(@_)"/>
    <numFmt numFmtId="177" formatCode="00"/>
    <numFmt numFmtId="178" formatCode="_-&quot;R$&quot;\ * #,##0.000_-;\-&quot;R$&quot;\ * #,##0.000_-;_-&quot;R$&quot;\ * &quot;-&quot;???_-;_-@_-"/>
    <numFmt numFmtId="179" formatCode="&quot;R$&quot;\ #,##0.00"/>
    <numFmt numFmtId="180" formatCode="0.00000%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0"/>
      <name val="Univers Condensed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trike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5"/>
      <color indexed="8"/>
      <name val="Bookman Old Style"/>
      <family val="1"/>
    </font>
    <font>
      <sz val="15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Segoe UI"/>
      <family val="2"/>
    </font>
    <font>
      <b/>
      <sz val="10"/>
      <name val="Arial"/>
      <family val="2"/>
    </font>
    <font>
      <b/>
      <sz val="13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u val="single"/>
      <sz val="10"/>
      <color indexed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u val="single"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thin">
        <color indexed="8"/>
      </left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16" borderId="5" applyNumberFormat="0" applyAlignment="0" applyProtection="0"/>
    <xf numFmtId="172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73">
    <xf numFmtId="0" fontId="0" fillId="0" borderId="0" xfId="0" applyAlignment="1">
      <alignment/>
    </xf>
    <xf numFmtId="0" fontId="22" fillId="0" borderId="0" xfId="55" applyFont="1" applyFill="1">
      <alignment/>
      <protection/>
    </xf>
    <xf numFmtId="0" fontId="23" fillId="0" borderId="0" xfId="55" applyFont="1" applyFill="1">
      <alignment/>
      <protection/>
    </xf>
    <xf numFmtId="0" fontId="22" fillId="0" borderId="0" xfId="55" applyFont="1" applyFill="1" applyBorder="1" applyAlignment="1">
      <alignment/>
      <protection/>
    </xf>
    <xf numFmtId="0" fontId="22" fillId="0" borderId="0" xfId="55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2" fillId="0" borderId="0" xfId="55" applyFont="1">
      <alignment/>
      <protection/>
    </xf>
    <xf numFmtId="0" fontId="23" fillId="0" borderId="0" xfId="55" applyFont="1">
      <alignment/>
      <protection/>
    </xf>
    <xf numFmtId="175" fontId="22" fillId="0" borderId="0" xfId="55" applyNumberFormat="1" applyFont="1" applyFill="1">
      <alignment/>
      <protection/>
    </xf>
    <xf numFmtId="178" fontId="22" fillId="0" borderId="0" xfId="55" applyNumberFormat="1" applyFont="1" applyFill="1">
      <alignment/>
      <protection/>
    </xf>
    <xf numFmtId="44" fontId="22" fillId="0" borderId="0" xfId="55" applyNumberFormat="1" applyFont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 applyFill="1">
      <alignment/>
      <protection/>
    </xf>
    <xf numFmtId="0" fontId="24" fillId="0" borderId="10" xfId="55" applyFont="1" applyFill="1" applyBorder="1" applyAlignment="1">
      <alignment/>
      <protection/>
    </xf>
    <xf numFmtId="0" fontId="25" fillId="24" borderId="11" xfId="55" applyFont="1" applyFill="1" applyBorder="1" applyAlignment="1">
      <alignment horizontal="center" vertical="top" wrapText="1"/>
      <protection/>
    </xf>
    <xf numFmtId="0" fontId="25" fillId="24" borderId="11" xfId="55" applyFont="1" applyFill="1" applyBorder="1" applyAlignment="1">
      <alignment horizontal="center" vertical="center" wrapText="1"/>
      <protection/>
    </xf>
    <xf numFmtId="0" fontId="24" fillId="24" borderId="11" xfId="55" applyFont="1" applyFill="1" applyBorder="1" applyAlignment="1">
      <alignment horizontal="center" vertical="top" wrapText="1"/>
      <protection/>
    </xf>
    <xf numFmtId="0" fontId="25" fillId="24" borderId="12" xfId="55" applyFont="1" applyFill="1" applyBorder="1" applyAlignment="1">
      <alignment horizontal="center" vertical="top" wrapText="1"/>
      <protection/>
    </xf>
    <xf numFmtId="0" fontId="25" fillId="0" borderId="11" xfId="55" applyFont="1" applyFill="1" applyBorder="1" applyAlignment="1">
      <alignment horizontal="center"/>
      <protection/>
    </xf>
    <xf numFmtId="0" fontId="24" fillId="0" borderId="11" xfId="55" applyFont="1" applyFill="1" applyBorder="1" applyAlignment="1">
      <alignment horizontal="center"/>
      <protection/>
    </xf>
    <xf numFmtId="0" fontId="24" fillId="0" borderId="10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5" fillId="0" borderId="11" xfId="54" applyFont="1" applyFill="1" applyBorder="1" applyAlignment="1">
      <alignment horizontal="center" vertical="center" wrapText="1"/>
      <protection/>
    </xf>
    <xf numFmtId="10" fontId="25" fillId="0" borderId="10" xfId="55" applyNumberFormat="1" applyFont="1" applyFill="1" applyBorder="1" applyAlignment="1">
      <alignment horizontal="center"/>
      <protection/>
    </xf>
    <xf numFmtId="44" fontId="25" fillId="0" borderId="13" xfId="50" applyFont="1" applyFill="1" applyBorder="1" applyAlignment="1" applyProtection="1">
      <alignment horizontal="center"/>
      <protection/>
    </xf>
    <xf numFmtId="44" fontId="24" fillId="25" borderId="13" xfId="50" applyFont="1" applyFill="1" applyBorder="1" applyAlignment="1" applyProtection="1">
      <alignment horizontal="center"/>
      <protection/>
    </xf>
    <xf numFmtId="44" fontId="25" fillId="0" borderId="0" xfId="55" applyNumberFormat="1" applyFont="1" applyFill="1">
      <alignment/>
      <protection/>
    </xf>
    <xf numFmtId="175" fontId="25" fillId="0" borderId="10" xfId="60" applyNumberFormat="1" applyFont="1" applyFill="1" applyBorder="1" applyAlignment="1" applyProtection="1">
      <alignment horizontal="center"/>
      <protection/>
    </xf>
    <xf numFmtId="0" fontId="47" fillId="0" borderId="0" xfId="55" applyFont="1" applyFill="1">
      <alignment/>
      <protection/>
    </xf>
    <xf numFmtId="175" fontId="25" fillId="24" borderId="10" xfId="60" applyNumberFormat="1" applyFont="1" applyFill="1" applyBorder="1" applyAlignment="1" applyProtection="1">
      <alignment horizontal="center"/>
      <protection/>
    </xf>
    <xf numFmtId="175" fontId="24" fillId="25" borderId="10" xfId="60" applyNumberFormat="1" applyFont="1" applyFill="1" applyBorder="1" applyAlignment="1" applyProtection="1">
      <alignment horizontal="center"/>
      <protection/>
    </xf>
    <xf numFmtId="0" fontId="25" fillId="0" borderId="0" xfId="55" applyFont="1" applyFill="1" applyBorder="1" applyAlignment="1">
      <alignment/>
      <protection/>
    </xf>
    <xf numFmtId="175" fontId="25" fillId="0" borderId="0" xfId="57" applyNumberFormat="1" applyFont="1" applyFill="1" applyAlignment="1">
      <alignment/>
    </xf>
    <xf numFmtId="173" fontId="25" fillId="0" borderId="13" xfId="55" applyNumberFormat="1" applyFont="1" applyFill="1" applyBorder="1" applyAlignment="1">
      <alignment horizontal="center"/>
      <protection/>
    </xf>
    <xf numFmtId="176" fontId="25" fillId="0" borderId="0" xfId="55" applyNumberFormat="1" applyFont="1" applyFill="1">
      <alignment/>
      <protection/>
    </xf>
    <xf numFmtId="44" fontId="47" fillId="0" borderId="0" xfId="55" applyNumberFormat="1" applyFont="1" applyFill="1">
      <alignment/>
      <protection/>
    </xf>
    <xf numFmtId="175" fontId="26" fillId="0" borderId="10" xfId="60" applyNumberFormat="1" applyFont="1" applyFill="1" applyBorder="1" applyAlignment="1" applyProtection="1">
      <alignment horizontal="center"/>
      <protection/>
    </xf>
    <xf numFmtId="175" fontId="24" fillId="0" borderId="10" xfId="60" applyNumberFormat="1" applyFont="1" applyFill="1" applyBorder="1" applyAlignment="1" applyProtection="1">
      <alignment horizontal="center"/>
      <protection/>
    </xf>
    <xf numFmtId="44" fontId="24" fillId="0" borderId="13" xfId="50" applyFont="1" applyFill="1" applyBorder="1" applyAlignment="1" applyProtection="1">
      <alignment horizontal="center"/>
      <protection/>
    </xf>
    <xf numFmtId="0" fontId="25" fillId="0" borderId="11" xfId="55" applyFont="1" applyFill="1" applyBorder="1" applyAlignment="1">
      <alignment horizontal="center" vertical="top" wrapText="1"/>
      <protection/>
    </xf>
    <xf numFmtId="175" fontId="25" fillId="0" borderId="0" xfId="55" applyNumberFormat="1" applyFont="1" applyFill="1">
      <alignment/>
      <protection/>
    </xf>
    <xf numFmtId="175" fontId="24" fillId="25" borderId="10" xfId="55" applyNumberFormat="1" applyFont="1" applyFill="1" applyBorder="1" applyAlignment="1">
      <alignment horizontal="center"/>
      <protection/>
    </xf>
    <xf numFmtId="175" fontId="25" fillId="0" borderId="10" xfId="55" applyNumberFormat="1" applyFont="1" applyFill="1" applyBorder="1" applyAlignment="1">
      <alignment horizontal="center"/>
      <protection/>
    </xf>
    <xf numFmtId="175" fontId="24" fillId="0" borderId="10" xfId="55" applyNumberFormat="1" applyFont="1" applyFill="1" applyBorder="1" applyAlignment="1">
      <alignment horizontal="center"/>
      <protection/>
    </xf>
    <xf numFmtId="0" fontId="25" fillId="0" borderId="11" xfId="55" applyFont="1" applyFill="1" applyBorder="1" applyAlignment="1">
      <alignment horizontal="center" vertical="center"/>
      <protection/>
    </xf>
    <xf numFmtId="175" fontId="25" fillId="0" borderId="10" xfId="55" applyNumberFormat="1" applyFont="1" applyFill="1" applyBorder="1" applyAlignment="1">
      <alignment horizontal="center" vertical="center"/>
      <protection/>
    </xf>
    <xf numFmtId="44" fontId="25" fillId="0" borderId="13" xfId="50" applyFont="1" applyFill="1" applyBorder="1" applyAlignment="1" applyProtection="1">
      <alignment horizontal="center" vertical="center"/>
      <protection/>
    </xf>
    <xf numFmtId="0" fontId="25" fillId="0" borderId="14" xfId="55" applyFont="1" applyFill="1" applyBorder="1" applyAlignment="1">
      <alignment horizontal="center" vertical="center"/>
      <protection/>
    </xf>
    <xf numFmtId="0" fontId="24" fillId="0" borderId="15" xfId="55" applyFont="1" applyFill="1" applyBorder="1" applyAlignment="1">
      <alignment horizontal="center"/>
      <protection/>
    </xf>
    <xf numFmtId="0" fontId="25" fillId="0" borderId="16" xfId="55" applyFont="1" applyFill="1" applyBorder="1" applyAlignment="1">
      <alignment horizontal="center"/>
      <protection/>
    </xf>
    <xf numFmtId="175" fontId="25" fillId="0" borderId="14" xfId="55" applyNumberFormat="1" applyFont="1" applyFill="1" applyBorder="1" applyAlignment="1">
      <alignment horizontal="center" vertical="center"/>
      <protection/>
    </xf>
    <xf numFmtId="173" fontId="25" fillId="0" borderId="15" xfId="55" applyNumberFormat="1" applyFont="1" applyFill="1" applyBorder="1" applyAlignment="1">
      <alignment horizontal="center" vertical="center"/>
      <protection/>
    </xf>
    <xf numFmtId="173" fontId="24" fillId="25" borderId="13" xfId="55" applyNumberFormat="1" applyFont="1" applyFill="1" applyBorder="1" applyAlignment="1">
      <alignment horizontal="center"/>
      <protection/>
    </xf>
    <xf numFmtId="44" fontId="24" fillId="25" borderId="17" xfId="50" applyFont="1" applyFill="1" applyBorder="1" applyAlignment="1" applyProtection="1">
      <alignment horizontal="center"/>
      <protection/>
    </xf>
    <xf numFmtId="172" fontId="25" fillId="0" borderId="0" xfId="55" applyNumberFormat="1" applyFont="1" applyFill="1">
      <alignment/>
      <protection/>
    </xf>
    <xf numFmtId="44" fontId="29" fillId="25" borderId="18" xfId="55" applyNumberFormat="1" applyFont="1" applyFill="1" applyBorder="1" applyAlignment="1">
      <alignment vertical="center" wrapText="1"/>
      <protection/>
    </xf>
    <xf numFmtId="0" fontId="26" fillId="0" borderId="0" xfId="55" applyFont="1">
      <alignment/>
      <protection/>
    </xf>
    <xf numFmtId="44" fontId="25" fillId="24" borderId="13" xfId="50" applyFont="1" applyFill="1" applyBorder="1" applyAlignment="1" applyProtection="1">
      <alignment horizontal="center"/>
      <protection/>
    </xf>
    <xf numFmtId="175" fontId="29" fillId="25" borderId="10" xfId="57" applyNumberFormat="1" applyFont="1" applyFill="1" applyBorder="1" applyAlignment="1">
      <alignment horizontal="center"/>
    </xf>
    <xf numFmtId="0" fontId="24" fillId="0" borderId="10" xfId="55" applyFont="1" applyFill="1" applyBorder="1" applyAlignment="1">
      <alignment horizontal="center" vertical="center"/>
      <protection/>
    </xf>
    <xf numFmtId="173" fontId="25" fillId="0" borderId="13" xfId="55" applyNumberFormat="1" applyFont="1" applyFill="1" applyBorder="1" applyAlignment="1">
      <alignment horizontal="center" vertical="center"/>
      <protection/>
    </xf>
    <xf numFmtId="0" fontId="48" fillId="0" borderId="0" xfId="55" applyFont="1" applyFill="1">
      <alignment/>
      <protection/>
    </xf>
    <xf numFmtId="173" fontId="24" fillId="25" borderId="13" xfId="55" applyNumberFormat="1" applyFont="1" applyFill="1" applyBorder="1" applyAlignment="1">
      <alignment horizontal="center" vertical="center"/>
      <protection/>
    </xf>
    <xf numFmtId="44" fontId="24" fillId="25" borderId="19" xfId="50" applyFont="1" applyFill="1" applyBorder="1" applyAlignment="1" applyProtection="1">
      <alignment horizontal="center"/>
      <protection/>
    </xf>
    <xf numFmtId="0" fontId="25" fillId="0" borderId="0" xfId="55" applyFont="1" applyFill="1" applyBorder="1">
      <alignment/>
      <protection/>
    </xf>
    <xf numFmtId="0" fontId="25" fillId="0" borderId="20" xfId="55" applyFont="1" applyFill="1" applyBorder="1" applyAlignment="1">
      <alignment horizontal="center" vertical="center"/>
      <protection/>
    </xf>
    <xf numFmtId="0" fontId="25" fillId="0" borderId="14" xfId="55" applyFont="1" applyFill="1" applyBorder="1" applyAlignment="1">
      <alignment horizontal="center" vertical="center" wrapText="1"/>
      <protection/>
    </xf>
    <xf numFmtId="0" fontId="25" fillId="0" borderId="15" xfId="55" applyFont="1" applyFill="1" applyBorder="1" applyAlignment="1">
      <alignment horizontal="center" vertical="center" wrapText="1"/>
      <protection/>
    </xf>
    <xf numFmtId="44" fontId="25" fillId="0" borderId="21" xfId="50" applyFont="1" applyFill="1" applyBorder="1" applyAlignment="1" applyProtection="1">
      <alignment horizontal="center" vertical="center"/>
      <protection/>
    </xf>
    <xf numFmtId="44" fontId="25" fillId="0" borderId="22" xfId="50" applyFont="1" applyFill="1" applyBorder="1" applyAlignment="1" applyProtection="1">
      <alignment horizontal="center" vertical="center"/>
      <protection/>
    </xf>
    <xf numFmtId="0" fontId="25" fillId="0" borderId="0" xfId="55" applyFont="1">
      <alignment/>
      <protection/>
    </xf>
    <xf numFmtId="9" fontId="25" fillId="0" borderId="10" xfId="55" applyNumberFormat="1" applyFont="1" applyFill="1" applyBorder="1" applyAlignment="1">
      <alignment horizontal="center"/>
      <protection/>
    </xf>
    <xf numFmtId="44" fontId="25" fillId="0" borderId="10" xfId="55" applyNumberFormat="1" applyFont="1" applyFill="1" applyBorder="1">
      <alignment/>
      <protection/>
    </xf>
    <xf numFmtId="9" fontId="25" fillId="0" borderId="23" xfId="55" applyNumberFormat="1" applyFont="1" applyFill="1" applyBorder="1" applyAlignment="1">
      <alignment horizontal="center"/>
      <protection/>
    </xf>
    <xf numFmtId="44" fontId="25" fillId="0" borderId="23" xfId="55" applyNumberFormat="1" applyFont="1" applyFill="1" applyBorder="1">
      <alignment/>
      <protection/>
    </xf>
    <xf numFmtId="44" fontId="24" fillId="25" borderId="24" xfId="55" applyNumberFormat="1" applyFont="1" applyFill="1" applyBorder="1">
      <alignment/>
      <protection/>
    </xf>
    <xf numFmtId="44" fontId="25" fillId="0" borderId="13" xfId="55" applyNumberFormat="1" applyFont="1" applyFill="1" applyBorder="1">
      <alignment/>
      <protection/>
    </xf>
    <xf numFmtId="44" fontId="25" fillId="0" borderId="25" xfId="55" applyNumberFormat="1" applyFont="1" applyFill="1" applyBorder="1">
      <alignment/>
      <protection/>
    </xf>
    <xf numFmtId="171" fontId="22" fillId="0" borderId="10" xfId="46" applyFont="1" applyFill="1" applyBorder="1" applyAlignment="1">
      <alignment/>
    </xf>
    <xf numFmtId="171" fontId="22" fillId="0" borderId="10" xfId="46" applyFont="1" applyBorder="1" applyAlignment="1">
      <alignment/>
    </xf>
    <xf numFmtId="0" fontId="25" fillId="0" borderId="22" xfId="50" applyNumberFormat="1" applyFont="1" applyFill="1" applyBorder="1" applyAlignment="1" applyProtection="1">
      <alignment horizontal="center" vertical="center"/>
      <protection/>
    </xf>
    <xf numFmtId="0" fontId="23" fillId="26" borderId="0" xfId="55" applyFont="1" applyFill="1">
      <alignment/>
      <protection/>
    </xf>
    <xf numFmtId="0" fontId="25" fillId="26" borderId="0" xfId="55" applyFont="1" applyFill="1">
      <alignment/>
      <protection/>
    </xf>
    <xf numFmtId="176" fontId="25" fillId="26" borderId="0" xfId="55" applyNumberFormat="1" applyFont="1" applyFill="1">
      <alignment/>
      <protection/>
    </xf>
    <xf numFmtId="0" fontId="22" fillId="26" borderId="0" xfId="55" applyFont="1" applyFill="1">
      <alignment/>
      <protection/>
    </xf>
    <xf numFmtId="0" fontId="26" fillId="26" borderId="0" xfId="55" applyFont="1" applyFill="1">
      <alignment/>
      <protection/>
    </xf>
    <xf numFmtId="44" fontId="25" fillId="26" borderId="0" xfId="55" applyNumberFormat="1" applyFont="1" applyFill="1">
      <alignment/>
      <protection/>
    </xf>
    <xf numFmtId="0" fontId="47" fillId="26" borderId="0" xfId="55" applyFont="1" applyFill="1">
      <alignment/>
      <protection/>
    </xf>
    <xf numFmtId="0" fontId="25" fillId="26" borderId="0" xfId="55" applyFont="1" applyFill="1" applyBorder="1" applyAlignment="1">
      <alignment/>
      <protection/>
    </xf>
    <xf numFmtId="175" fontId="25" fillId="26" borderId="0" xfId="57" applyNumberFormat="1" applyFont="1" applyFill="1" applyAlignment="1">
      <alignment/>
    </xf>
    <xf numFmtId="44" fontId="47" fillId="26" borderId="0" xfId="55" applyNumberFormat="1" applyFont="1" applyFill="1">
      <alignment/>
      <protection/>
    </xf>
    <xf numFmtId="175" fontId="25" fillId="26" borderId="0" xfId="55" applyNumberFormat="1" applyFont="1" applyFill="1">
      <alignment/>
      <protection/>
    </xf>
    <xf numFmtId="175" fontId="22" fillId="26" borderId="0" xfId="55" applyNumberFormat="1" applyFont="1" applyFill="1">
      <alignment/>
      <protection/>
    </xf>
    <xf numFmtId="178" fontId="22" fillId="26" borderId="0" xfId="55" applyNumberFormat="1" applyFont="1" applyFill="1">
      <alignment/>
      <protection/>
    </xf>
    <xf numFmtId="0" fontId="22" fillId="26" borderId="0" xfId="55" applyFont="1" applyFill="1" applyBorder="1" applyAlignment="1">
      <alignment/>
      <protection/>
    </xf>
    <xf numFmtId="172" fontId="25" fillId="26" borderId="0" xfId="55" applyNumberFormat="1" applyFont="1" applyFill="1">
      <alignment/>
      <protection/>
    </xf>
    <xf numFmtId="0" fontId="48" fillId="26" borderId="0" xfId="55" applyFont="1" applyFill="1">
      <alignment/>
      <protection/>
    </xf>
    <xf numFmtId="0" fontId="25" fillId="26" borderId="0" xfId="55" applyFont="1" applyFill="1" applyBorder="1">
      <alignment/>
      <protection/>
    </xf>
    <xf numFmtId="0" fontId="22" fillId="26" borderId="0" xfId="55" applyFont="1" applyFill="1" applyBorder="1">
      <alignment/>
      <protection/>
    </xf>
    <xf numFmtId="44" fontId="22" fillId="26" borderId="0" xfId="55" applyNumberFormat="1" applyFont="1" applyFill="1">
      <alignment/>
      <protection/>
    </xf>
    <xf numFmtId="171" fontId="22" fillId="26" borderId="0" xfId="46" applyFont="1" applyFill="1" applyAlignment="1">
      <alignment/>
    </xf>
    <xf numFmtId="10" fontId="25" fillId="27" borderId="10" xfId="55" applyNumberFormat="1" applyFont="1" applyFill="1" applyBorder="1" applyAlignment="1">
      <alignment horizontal="center"/>
      <protection/>
    </xf>
    <xf numFmtId="44" fontId="25" fillId="27" borderId="13" xfId="50" applyFont="1" applyFill="1" applyBorder="1" applyAlignment="1" applyProtection="1">
      <alignment horizontal="center"/>
      <protection/>
    </xf>
    <xf numFmtId="9" fontId="25" fillId="27" borderId="10" xfId="55" applyNumberFormat="1" applyFont="1" applyFill="1" applyBorder="1" applyAlignment="1">
      <alignment horizontal="center"/>
      <protection/>
    </xf>
    <xf numFmtId="9" fontId="25" fillId="27" borderId="10" xfId="57" applyFont="1" applyFill="1" applyBorder="1" applyAlignment="1">
      <alignment horizontal="center"/>
    </xf>
    <xf numFmtId="0" fontId="25" fillId="28" borderId="10" xfId="55" applyFont="1" applyFill="1" applyBorder="1" applyAlignment="1">
      <alignment horizontal="center"/>
      <protection/>
    </xf>
    <xf numFmtId="0" fontId="25" fillId="28" borderId="23" xfId="55" applyFont="1" applyFill="1" applyBorder="1" applyAlignment="1">
      <alignment horizontal="center"/>
      <protection/>
    </xf>
    <xf numFmtId="0" fontId="25" fillId="28" borderId="21" xfId="55" applyFont="1" applyFill="1" applyBorder="1" applyAlignment="1">
      <alignment horizontal="center" vertical="center"/>
      <protection/>
    </xf>
    <xf numFmtId="0" fontId="25" fillId="27" borderId="26" xfId="55" applyFont="1" applyFill="1" applyBorder="1" applyAlignment="1">
      <alignment horizontal="center" vertical="center" wrapText="1"/>
      <protection/>
    </xf>
    <xf numFmtId="44" fontId="25" fillId="0" borderId="0" xfId="55" applyNumberFormat="1" applyFont="1">
      <alignment/>
      <protection/>
    </xf>
    <xf numFmtId="174" fontId="24" fillId="29" borderId="24" xfId="55" applyNumberFormat="1" applyFont="1" applyFill="1" applyBorder="1" applyAlignment="1">
      <alignment horizontal="center"/>
      <protection/>
    </xf>
    <xf numFmtId="9" fontId="25" fillId="27" borderId="10" xfId="57" applyFont="1" applyFill="1" applyBorder="1" applyAlignment="1">
      <alignment vertical="center"/>
    </xf>
    <xf numFmtId="9" fontId="24" fillId="27" borderId="10" xfId="57" applyFont="1" applyFill="1" applyBorder="1" applyAlignment="1">
      <alignment vertical="center"/>
    </xf>
    <xf numFmtId="0" fontId="30" fillId="26" borderId="0" xfId="55" applyFont="1" applyFill="1" applyBorder="1" applyAlignment="1">
      <alignment horizontal="center"/>
      <protection/>
    </xf>
    <xf numFmtId="0" fontId="30" fillId="26" borderId="27" xfId="55" applyFont="1" applyFill="1" applyBorder="1" applyAlignment="1">
      <alignment horizontal="center"/>
      <protection/>
    </xf>
    <xf numFmtId="0" fontId="30" fillId="26" borderId="28" xfId="55" applyFont="1" applyFill="1" applyBorder="1" applyAlignment="1">
      <alignment horizontal="center"/>
      <protection/>
    </xf>
    <xf numFmtId="0" fontId="30" fillId="26" borderId="29" xfId="55" applyFont="1" applyFill="1" applyBorder="1" applyAlignment="1">
      <alignment horizontal="center"/>
      <protection/>
    </xf>
    <xf numFmtId="10" fontId="25" fillId="30" borderId="10" xfId="55" applyNumberFormat="1" applyFont="1" applyFill="1" applyBorder="1" applyAlignment="1">
      <alignment horizontal="center"/>
      <protection/>
    </xf>
    <xf numFmtId="44" fontId="25" fillId="30" borderId="13" xfId="50" applyFont="1" applyFill="1" applyBorder="1" applyAlignment="1" applyProtection="1">
      <alignment horizontal="center"/>
      <protection/>
    </xf>
    <xf numFmtId="9" fontId="25" fillId="30" borderId="10" xfId="55" applyNumberFormat="1" applyFont="1" applyFill="1" applyBorder="1" applyAlignment="1">
      <alignment horizontal="center"/>
      <protection/>
    </xf>
    <xf numFmtId="9" fontId="25" fillId="30" borderId="10" xfId="57" applyFont="1" applyFill="1" applyBorder="1" applyAlignment="1">
      <alignment horizontal="center"/>
    </xf>
    <xf numFmtId="9" fontId="24" fillId="30" borderId="10" xfId="57" applyFont="1" applyFill="1" applyBorder="1" applyAlignment="1">
      <alignment horizontal="center"/>
    </xf>
    <xf numFmtId="0" fontId="25" fillId="31" borderId="10" xfId="55" applyFont="1" applyFill="1" applyBorder="1" applyAlignment="1">
      <alignment horizontal="center"/>
      <protection/>
    </xf>
    <xf numFmtId="0" fontId="25" fillId="31" borderId="23" xfId="55" applyFont="1" applyFill="1" applyBorder="1" applyAlignment="1">
      <alignment horizontal="center"/>
      <protection/>
    </xf>
    <xf numFmtId="0" fontId="22" fillId="31" borderId="10" xfId="55" applyFont="1" applyFill="1" applyBorder="1" applyAlignment="1">
      <alignment horizontal="center"/>
      <protection/>
    </xf>
    <xf numFmtId="0" fontId="25" fillId="31" borderId="21" xfId="55" applyFont="1" applyFill="1" applyBorder="1" applyAlignment="1">
      <alignment horizontal="center" vertical="center"/>
      <protection/>
    </xf>
    <xf numFmtId="0" fontId="25" fillId="30" borderId="26" xfId="55" applyFont="1" applyFill="1" applyBorder="1" applyAlignment="1">
      <alignment horizontal="center" vertical="center" wrapText="1"/>
      <protection/>
    </xf>
    <xf numFmtId="44" fontId="29" fillId="25" borderId="24" xfId="55" applyNumberFormat="1" applyFont="1" applyFill="1" applyBorder="1" applyAlignment="1">
      <alignment vertical="center" wrapText="1"/>
      <protection/>
    </xf>
    <xf numFmtId="44" fontId="24" fillId="25" borderId="24" xfId="50" applyFont="1" applyFill="1" applyBorder="1" applyAlignment="1" applyProtection="1">
      <alignment horizontal="center"/>
      <protection/>
    </xf>
    <xf numFmtId="0" fontId="30" fillId="26" borderId="0" xfId="55" applyFont="1" applyFill="1" applyBorder="1" applyAlignment="1">
      <alignment/>
      <protection/>
    </xf>
    <xf numFmtId="0" fontId="23" fillId="26" borderId="0" xfId="55" applyFont="1" applyFill="1" applyBorder="1" applyAlignment="1">
      <alignment/>
      <protection/>
    </xf>
    <xf numFmtId="0" fontId="23" fillId="26" borderId="30" xfId="55" applyFont="1" applyFill="1" applyBorder="1" applyAlignment="1">
      <alignment/>
      <protection/>
    </xf>
    <xf numFmtId="0" fontId="23" fillId="26" borderId="31" xfId="55" applyFont="1" applyFill="1" applyBorder="1" applyAlignment="1">
      <alignment/>
      <protection/>
    </xf>
    <xf numFmtId="0" fontId="23" fillId="26" borderId="32" xfId="55" applyFont="1" applyFill="1" applyBorder="1" applyAlignment="1">
      <alignment/>
      <protection/>
    </xf>
    <xf numFmtId="0" fontId="24" fillId="26" borderId="0" xfId="55" applyFont="1" applyFill="1" applyBorder="1" applyAlignment="1">
      <alignment horizontal="center"/>
      <protection/>
    </xf>
    <xf numFmtId="0" fontId="33" fillId="26" borderId="0" xfId="55" applyFont="1" applyFill="1">
      <alignment/>
      <protection/>
    </xf>
    <xf numFmtId="0" fontId="33" fillId="0" borderId="0" xfId="55" applyFont="1">
      <alignment/>
      <protection/>
    </xf>
    <xf numFmtId="44" fontId="29" fillId="25" borderId="33" xfId="55" applyNumberFormat="1" applyFont="1" applyFill="1" applyBorder="1" applyAlignment="1">
      <alignment vertical="center" wrapText="1"/>
      <protection/>
    </xf>
    <xf numFmtId="9" fontId="24" fillId="30" borderId="10" xfId="57" applyFont="1" applyFill="1" applyBorder="1" applyAlignment="1">
      <alignment vertical="center"/>
    </xf>
    <xf numFmtId="9" fontId="25" fillId="30" borderId="10" xfId="57" applyFont="1" applyFill="1" applyBorder="1" applyAlignment="1">
      <alignment vertical="center"/>
    </xf>
    <xf numFmtId="4" fontId="23" fillId="0" borderId="0" xfId="55" applyNumberFormat="1" applyFont="1">
      <alignment/>
      <protection/>
    </xf>
    <xf numFmtId="0" fontId="25" fillId="24" borderId="34" xfId="55" applyFont="1" applyFill="1" applyBorder="1" applyAlignment="1">
      <alignment horizontal="left" vertical="top" wrapText="1"/>
      <protection/>
    </xf>
    <xf numFmtId="0" fontId="25" fillId="24" borderId="35" xfId="55" applyFont="1" applyFill="1" applyBorder="1" applyAlignment="1">
      <alignment horizontal="left" vertical="top" wrapText="1"/>
      <protection/>
    </xf>
    <xf numFmtId="0" fontId="25" fillId="24" borderId="36" xfId="55" applyFont="1" applyFill="1" applyBorder="1" applyAlignment="1">
      <alignment horizontal="left" vertical="top" wrapText="1"/>
      <protection/>
    </xf>
    <xf numFmtId="0" fontId="24" fillId="26" borderId="0" xfId="55" applyFont="1" applyFill="1" applyBorder="1" applyAlignment="1">
      <alignment horizontal="center"/>
      <protection/>
    </xf>
    <xf numFmtId="1" fontId="25" fillId="26" borderId="10" xfId="55" applyNumberFormat="1" applyFont="1" applyFill="1" applyBorder="1" applyAlignment="1">
      <alignment horizontal="center"/>
      <protection/>
    </xf>
    <xf numFmtId="44" fontId="25" fillId="26" borderId="13" xfId="50" applyFont="1" applyFill="1" applyBorder="1" applyAlignment="1" applyProtection="1">
      <alignment horizontal="center"/>
      <protection/>
    </xf>
    <xf numFmtId="10" fontId="25" fillId="26" borderId="10" xfId="55" applyNumberFormat="1" applyFont="1" applyFill="1" applyBorder="1" applyAlignment="1">
      <alignment horizontal="center"/>
      <protection/>
    </xf>
    <xf numFmtId="10" fontId="25" fillId="26" borderId="0" xfId="57" applyNumberFormat="1" applyFont="1" applyFill="1" applyAlignment="1">
      <alignment/>
    </xf>
    <xf numFmtId="44" fontId="25" fillId="26" borderId="0" xfId="55" applyNumberFormat="1" applyFont="1" applyFill="1" applyBorder="1">
      <alignment/>
      <protection/>
    </xf>
    <xf numFmtId="0" fontId="8" fillId="26" borderId="0" xfId="44" applyFill="1" applyAlignment="1" applyProtection="1">
      <alignment/>
      <protection/>
    </xf>
    <xf numFmtId="0" fontId="0" fillId="0" borderId="0" xfId="0" applyFont="1" applyAlignment="1">
      <alignment/>
    </xf>
    <xf numFmtId="0" fontId="11" fillId="26" borderId="37" xfId="0" applyFont="1" applyFill="1" applyBorder="1" applyAlignment="1">
      <alignment/>
    </xf>
    <xf numFmtId="0" fontId="21" fillId="32" borderId="38" xfId="0" applyFont="1" applyFill="1" applyBorder="1" applyAlignment="1">
      <alignment horizontal="center" vertical="center"/>
    </xf>
    <xf numFmtId="0" fontId="38" fillId="26" borderId="0" xfId="55" applyFont="1" applyFill="1">
      <alignment/>
      <protection/>
    </xf>
    <xf numFmtId="0" fontId="39" fillId="26" borderId="0" xfId="55" applyFont="1" applyFill="1">
      <alignment/>
      <protection/>
    </xf>
    <xf numFmtId="176" fontId="39" fillId="26" borderId="0" xfId="55" applyNumberFormat="1" applyFont="1" applyFill="1">
      <alignment/>
      <protection/>
    </xf>
    <xf numFmtId="0" fontId="25" fillId="26" borderId="0" xfId="0" applyFont="1" applyFill="1" applyAlignment="1">
      <alignment/>
    </xf>
    <xf numFmtId="0" fontId="40" fillId="30" borderId="10" xfId="55" applyFont="1" applyFill="1" applyBorder="1" applyAlignment="1">
      <alignment/>
      <protection/>
    </xf>
    <xf numFmtId="0" fontId="22" fillId="24" borderId="11" xfId="55" applyFont="1" applyFill="1" applyBorder="1" applyAlignment="1">
      <alignment horizontal="center" vertical="top" wrapText="1"/>
      <protection/>
    </xf>
    <xf numFmtId="0" fontId="22" fillId="24" borderId="11" xfId="55" applyFont="1" applyFill="1" applyBorder="1" applyAlignment="1">
      <alignment horizontal="center" vertical="center" wrapText="1"/>
      <protection/>
    </xf>
    <xf numFmtId="0" fontId="40" fillId="24" borderId="11" xfId="55" applyFont="1" applyFill="1" applyBorder="1" applyAlignment="1">
      <alignment horizontal="center" vertical="top" wrapText="1"/>
      <protection/>
    </xf>
    <xf numFmtId="0" fontId="22" fillId="24" borderId="12" xfId="55" applyFont="1" applyFill="1" applyBorder="1" applyAlignment="1">
      <alignment horizontal="center" vertical="top" wrapText="1"/>
      <protection/>
    </xf>
    <xf numFmtId="0" fontId="40" fillId="0" borderId="11" xfId="55" applyFont="1" applyFill="1" applyBorder="1" applyAlignment="1">
      <alignment horizontal="center"/>
      <protection/>
    </xf>
    <xf numFmtId="0" fontId="40" fillId="0" borderId="10" xfId="55" applyFont="1" applyFill="1" applyBorder="1" applyAlignment="1">
      <alignment horizontal="center"/>
      <protection/>
    </xf>
    <xf numFmtId="0" fontId="40" fillId="0" borderId="13" xfId="55" applyFont="1" applyFill="1" applyBorder="1" applyAlignment="1">
      <alignment horizontal="center"/>
      <protection/>
    </xf>
    <xf numFmtId="0" fontId="22" fillId="0" borderId="11" xfId="54" applyFont="1" applyFill="1" applyBorder="1" applyAlignment="1">
      <alignment horizontal="center" vertical="center" wrapText="1"/>
      <protection/>
    </xf>
    <xf numFmtId="10" fontId="22" fillId="30" borderId="10" xfId="55" applyNumberFormat="1" applyFont="1" applyFill="1" applyBorder="1" applyAlignment="1">
      <alignment horizontal="center"/>
      <protection/>
    </xf>
    <xf numFmtId="44" fontId="22" fillId="30" borderId="13" xfId="50" applyFont="1" applyFill="1" applyBorder="1" applyAlignment="1" applyProtection="1">
      <alignment horizontal="center"/>
      <protection/>
    </xf>
    <xf numFmtId="9" fontId="22" fillId="30" borderId="10" xfId="55" applyNumberFormat="1" applyFont="1" applyFill="1" applyBorder="1" applyAlignment="1">
      <alignment horizontal="center"/>
      <protection/>
    </xf>
    <xf numFmtId="10" fontId="22" fillId="0" borderId="10" xfId="55" applyNumberFormat="1" applyFont="1" applyFill="1" applyBorder="1" applyAlignment="1">
      <alignment horizontal="center"/>
      <protection/>
    </xf>
    <xf numFmtId="44" fontId="22" fillId="0" borderId="13" xfId="50" applyFont="1" applyFill="1" applyBorder="1" applyAlignment="1" applyProtection="1">
      <alignment horizontal="center"/>
      <protection/>
    </xf>
    <xf numFmtId="44" fontId="40" fillId="25" borderId="13" xfId="50" applyFont="1" applyFill="1" applyBorder="1" applyAlignment="1" applyProtection="1">
      <alignment horizontal="center"/>
      <protection/>
    </xf>
    <xf numFmtId="0" fontId="22" fillId="0" borderId="11" xfId="55" applyFont="1" applyFill="1" applyBorder="1" applyAlignment="1">
      <alignment horizontal="center"/>
      <protection/>
    </xf>
    <xf numFmtId="175" fontId="22" fillId="0" borderId="10" xfId="60" applyNumberFormat="1" applyFont="1" applyFill="1" applyBorder="1" applyAlignment="1" applyProtection="1">
      <alignment horizontal="center"/>
      <protection/>
    </xf>
    <xf numFmtId="175" fontId="22" fillId="24" borderId="10" xfId="60" applyNumberFormat="1" applyFont="1" applyFill="1" applyBorder="1" applyAlignment="1" applyProtection="1">
      <alignment horizontal="center"/>
      <protection/>
    </xf>
    <xf numFmtId="175" fontId="40" fillId="25" borderId="10" xfId="60" applyNumberFormat="1" applyFont="1" applyFill="1" applyBorder="1" applyAlignment="1" applyProtection="1">
      <alignment horizontal="center"/>
      <protection/>
    </xf>
    <xf numFmtId="173" fontId="22" fillId="0" borderId="13" xfId="55" applyNumberFormat="1" applyFont="1" applyFill="1" applyBorder="1" applyAlignment="1">
      <alignment horizontal="center"/>
      <protection/>
    </xf>
    <xf numFmtId="175" fontId="23" fillId="0" borderId="10" xfId="60" applyNumberFormat="1" applyFont="1" applyFill="1" applyBorder="1" applyAlignment="1" applyProtection="1">
      <alignment horizontal="center"/>
      <protection/>
    </xf>
    <xf numFmtId="175" fontId="40" fillId="0" borderId="10" xfId="60" applyNumberFormat="1" applyFont="1" applyFill="1" applyBorder="1" applyAlignment="1" applyProtection="1">
      <alignment horizontal="center"/>
      <protection/>
    </xf>
    <xf numFmtId="44" fontId="40" fillId="0" borderId="13" xfId="50" applyFont="1" applyFill="1" applyBorder="1" applyAlignment="1" applyProtection="1">
      <alignment horizontal="center"/>
      <protection/>
    </xf>
    <xf numFmtId="0" fontId="22" fillId="0" borderId="11" xfId="55" applyFont="1" applyFill="1" applyBorder="1" applyAlignment="1">
      <alignment horizontal="center" vertical="top" wrapText="1"/>
      <protection/>
    </xf>
    <xf numFmtId="175" fontId="40" fillId="25" borderId="10" xfId="55" applyNumberFormat="1" applyFont="1" applyFill="1" applyBorder="1" applyAlignment="1">
      <alignment horizontal="center"/>
      <protection/>
    </xf>
    <xf numFmtId="175" fontId="22" fillId="0" borderId="10" xfId="55" applyNumberFormat="1" applyFont="1" applyFill="1" applyBorder="1" applyAlignment="1">
      <alignment horizontal="center"/>
      <protection/>
    </xf>
    <xf numFmtId="175" fontId="40" fillId="0" borderId="10" xfId="55" applyNumberFormat="1" applyFont="1" applyFill="1" applyBorder="1" applyAlignment="1">
      <alignment horizontal="center"/>
      <protection/>
    </xf>
    <xf numFmtId="0" fontId="22" fillId="0" borderId="11" xfId="55" applyFont="1" applyFill="1" applyBorder="1" applyAlignment="1">
      <alignment horizontal="center" vertical="center"/>
      <protection/>
    </xf>
    <xf numFmtId="175" fontId="22" fillId="0" borderId="10" xfId="55" applyNumberFormat="1" applyFont="1" applyFill="1" applyBorder="1" applyAlignment="1">
      <alignment horizontal="center" vertical="center"/>
      <protection/>
    </xf>
    <xf numFmtId="44" fontId="22" fillId="0" borderId="13" xfId="50" applyFont="1" applyFill="1" applyBorder="1" applyAlignment="1" applyProtection="1">
      <alignment horizontal="center" vertical="center"/>
      <protection/>
    </xf>
    <xf numFmtId="0" fontId="22" fillId="0" borderId="14" xfId="55" applyFont="1" applyFill="1" applyBorder="1" applyAlignment="1">
      <alignment horizontal="center" vertical="center"/>
      <protection/>
    </xf>
    <xf numFmtId="0" fontId="40" fillId="0" borderId="15" xfId="55" applyFont="1" applyFill="1" applyBorder="1" applyAlignment="1">
      <alignment horizontal="center"/>
      <protection/>
    </xf>
    <xf numFmtId="0" fontId="22" fillId="0" borderId="16" xfId="55" applyFont="1" applyFill="1" applyBorder="1" applyAlignment="1">
      <alignment horizontal="center"/>
      <protection/>
    </xf>
    <xf numFmtId="175" fontId="22" fillId="0" borderId="14" xfId="55" applyNumberFormat="1" applyFont="1" applyFill="1" applyBorder="1" applyAlignment="1">
      <alignment horizontal="center" vertical="center"/>
      <protection/>
    </xf>
    <xf numFmtId="173" fontId="22" fillId="0" borderId="15" xfId="55" applyNumberFormat="1" applyFont="1" applyFill="1" applyBorder="1" applyAlignment="1">
      <alignment horizontal="center" vertical="center"/>
      <protection/>
    </xf>
    <xf numFmtId="173" fontId="40" fillId="25" borderId="13" xfId="55" applyNumberFormat="1" applyFont="1" applyFill="1" applyBorder="1" applyAlignment="1">
      <alignment horizontal="center"/>
      <protection/>
    </xf>
    <xf numFmtId="9" fontId="22" fillId="30" borderId="10" xfId="57" applyFont="1" applyFill="1" applyBorder="1" applyAlignment="1">
      <alignment horizontal="center"/>
    </xf>
    <xf numFmtId="44" fontId="40" fillId="25" borderId="17" xfId="50" applyFont="1" applyFill="1" applyBorder="1" applyAlignment="1" applyProtection="1">
      <alignment horizontal="center"/>
      <protection/>
    </xf>
    <xf numFmtId="9" fontId="40" fillId="30" borderId="10" xfId="57" applyFont="1" applyFill="1" applyBorder="1" applyAlignment="1">
      <alignment horizontal="center"/>
    </xf>
    <xf numFmtId="44" fontId="43" fillId="25" borderId="18" xfId="55" applyNumberFormat="1" applyFont="1" applyFill="1" applyBorder="1" applyAlignment="1">
      <alignment vertical="center" wrapText="1"/>
      <protection/>
    </xf>
    <xf numFmtId="44" fontId="22" fillId="24" borderId="13" xfId="50" applyFont="1" applyFill="1" applyBorder="1" applyAlignment="1" applyProtection="1">
      <alignment horizontal="center"/>
      <protection/>
    </xf>
    <xf numFmtId="175" fontId="43" fillId="25" borderId="10" xfId="57" applyNumberFormat="1" applyFont="1" applyFill="1" applyBorder="1" applyAlignment="1">
      <alignment horizontal="center"/>
    </xf>
    <xf numFmtId="0" fontId="40" fillId="0" borderId="10" xfId="55" applyFont="1" applyFill="1" applyBorder="1" applyAlignment="1">
      <alignment horizontal="center" vertical="center"/>
      <protection/>
    </xf>
    <xf numFmtId="173" fontId="22" fillId="0" borderId="13" xfId="55" applyNumberFormat="1" applyFont="1" applyFill="1" applyBorder="1" applyAlignment="1">
      <alignment horizontal="center" vertical="center"/>
      <protection/>
    </xf>
    <xf numFmtId="173" fontId="40" fillId="25" borderId="13" xfId="55" applyNumberFormat="1" applyFont="1" applyFill="1" applyBorder="1" applyAlignment="1">
      <alignment horizontal="center" vertical="center"/>
      <protection/>
    </xf>
    <xf numFmtId="44" fontId="40" fillId="25" borderId="19" xfId="50" applyFont="1" applyFill="1" applyBorder="1" applyAlignment="1" applyProtection="1">
      <alignment horizontal="center"/>
      <protection/>
    </xf>
    <xf numFmtId="0" fontId="22" fillId="0" borderId="10" xfId="55" applyFont="1" applyFill="1" applyBorder="1" applyAlignment="1">
      <alignment horizontal="center"/>
      <protection/>
    </xf>
    <xf numFmtId="9" fontId="22" fillId="0" borderId="10" xfId="55" applyNumberFormat="1" applyFont="1" applyFill="1" applyBorder="1" applyAlignment="1">
      <alignment horizontal="center"/>
      <protection/>
    </xf>
    <xf numFmtId="44" fontId="22" fillId="0" borderId="10" xfId="55" applyNumberFormat="1" applyFont="1" applyFill="1" applyBorder="1">
      <alignment/>
      <protection/>
    </xf>
    <xf numFmtId="44" fontId="22" fillId="0" borderId="13" xfId="55" applyNumberFormat="1" applyFont="1" applyFill="1" applyBorder="1">
      <alignment/>
      <protection/>
    </xf>
    <xf numFmtId="0" fontId="22" fillId="0" borderId="23" xfId="55" applyFont="1" applyFill="1" applyBorder="1" applyAlignment="1">
      <alignment horizontal="center"/>
      <protection/>
    </xf>
    <xf numFmtId="9" fontId="22" fillId="0" borderId="23" xfId="55" applyNumberFormat="1" applyFont="1" applyFill="1" applyBorder="1" applyAlignment="1">
      <alignment horizontal="center"/>
      <protection/>
    </xf>
    <xf numFmtId="44" fontId="22" fillId="0" borderId="23" xfId="55" applyNumberFormat="1" applyFont="1" applyFill="1" applyBorder="1">
      <alignment/>
      <protection/>
    </xf>
    <xf numFmtId="44" fontId="22" fillId="0" borderId="25" xfId="55" applyNumberFormat="1" applyFont="1" applyFill="1" applyBorder="1">
      <alignment/>
      <protection/>
    </xf>
    <xf numFmtId="44" fontId="40" fillId="25" borderId="24" xfId="55" applyNumberFormat="1" applyFont="1" applyFill="1" applyBorder="1">
      <alignment/>
      <protection/>
    </xf>
    <xf numFmtId="0" fontId="22" fillId="0" borderId="20" xfId="55" applyFont="1" applyFill="1" applyBorder="1" applyAlignment="1">
      <alignment horizontal="center" vertical="center"/>
      <protection/>
    </xf>
    <xf numFmtId="0" fontId="22" fillId="0" borderId="14" xfId="55" applyFont="1" applyFill="1" applyBorder="1" applyAlignment="1">
      <alignment horizontal="center" vertical="center" wrapText="1"/>
      <protection/>
    </xf>
    <xf numFmtId="0" fontId="22" fillId="0" borderId="15" xfId="55" applyFont="1" applyFill="1" applyBorder="1" applyAlignment="1">
      <alignment horizontal="center" vertical="center" wrapText="1"/>
      <protection/>
    </xf>
    <xf numFmtId="0" fontId="22" fillId="30" borderId="26" xfId="55" applyFont="1" applyFill="1" applyBorder="1" applyAlignment="1">
      <alignment horizontal="center" vertical="center" wrapText="1"/>
      <protection/>
    </xf>
    <xf numFmtId="0" fontId="22" fillId="30" borderId="21" xfId="55" applyFont="1" applyFill="1" applyBorder="1" applyAlignment="1">
      <alignment horizontal="center" vertical="center"/>
      <protection/>
    </xf>
    <xf numFmtId="44" fontId="22" fillId="0" borderId="21" xfId="50" applyFont="1" applyFill="1" applyBorder="1" applyAlignment="1" applyProtection="1">
      <alignment horizontal="center" vertical="center"/>
      <protection/>
    </xf>
    <xf numFmtId="44" fontId="22" fillId="0" borderId="22" xfId="50" applyFont="1" applyFill="1" applyBorder="1" applyAlignment="1" applyProtection="1">
      <alignment horizontal="center" vertical="center"/>
      <protection/>
    </xf>
    <xf numFmtId="174" fontId="40" fillId="29" borderId="24" xfId="55" applyNumberFormat="1" applyFont="1" applyFill="1" applyBorder="1" applyAlignment="1">
      <alignment horizontal="center"/>
      <protection/>
    </xf>
    <xf numFmtId="176" fontId="22" fillId="26" borderId="0" xfId="55" applyNumberFormat="1" applyFont="1" applyFill="1">
      <alignment/>
      <protection/>
    </xf>
    <xf numFmtId="44" fontId="22" fillId="0" borderId="22" xfId="50" applyNumberFormat="1" applyFont="1" applyFill="1" applyBorder="1" applyAlignment="1" applyProtection="1">
      <alignment horizontal="center" vertical="center"/>
      <protection/>
    </xf>
    <xf numFmtId="44" fontId="40" fillId="29" borderId="24" xfId="55" applyNumberFormat="1" applyFont="1" applyFill="1" applyBorder="1" applyAlignment="1">
      <alignment horizontal="center"/>
      <protection/>
    </xf>
    <xf numFmtId="180" fontId="22" fillId="30" borderId="10" xfId="57" applyNumberFormat="1" applyFont="1" applyFill="1" applyBorder="1" applyAlignment="1">
      <alignment horizontal="center"/>
    </xf>
    <xf numFmtId="10" fontId="22" fillId="30" borderId="10" xfId="57" applyNumberFormat="1" applyFont="1" applyFill="1" applyBorder="1" applyAlignment="1">
      <alignment horizontal="center"/>
    </xf>
    <xf numFmtId="171" fontId="23" fillId="26" borderId="0" xfId="46" applyFont="1" applyFill="1" applyAlignment="1">
      <alignment/>
    </xf>
    <xf numFmtId="43" fontId="23" fillId="26" borderId="0" xfId="55" applyNumberFormat="1" applyFont="1" applyFill="1">
      <alignment/>
      <protection/>
    </xf>
    <xf numFmtId="1" fontId="25" fillId="31" borderId="10" xfId="55" applyNumberFormat="1" applyFont="1" applyFill="1" applyBorder="1" applyAlignment="1">
      <alignment horizontal="center"/>
      <protection/>
    </xf>
    <xf numFmtId="1" fontId="25" fillId="31" borderId="23" xfId="55" applyNumberFormat="1" applyFont="1" applyFill="1" applyBorder="1" applyAlignment="1">
      <alignment horizontal="center"/>
      <protection/>
    </xf>
    <xf numFmtId="0" fontId="49" fillId="26" borderId="0" xfId="55" applyFont="1" applyFill="1">
      <alignment/>
      <protection/>
    </xf>
    <xf numFmtId="44" fontId="50" fillId="26" borderId="0" xfId="55" applyNumberFormat="1" applyFont="1" applyFill="1">
      <alignment/>
      <protection/>
    </xf>
    <xf numFmtId="0" fontId="50" fillId="26" borderId="0" xfId="55" applyFont="1" applyFill="1">
      <alignment/>
      <protection/>
    </xf>
    <xf numFmtId="0" fontId="51" fillId="26" borderId="0" xfId="44" applyFont="1" applyFill="1" applyAlignment="1" applyProtection="1">
      <alignment/>
      <protection/>
    </xf>
    <xf numFmtId="179" fontId="0" fillId="26" borderId="39" xfId="0" applyNumberFormat="1" applyFont="1" applyFill="1" applyBorder="1" applyAlignment="1">
      <alignment horizontal="center" vertical="center"/>
    </xf>
    <xf numFmtId="179" fontId="0" fillId="26" borderId="0" xfId="0" applyNumberFormat="1" applyFont="1" applyFill="1" applyBorder="1" applyAlignment="1">
      <alignment horizontal="center" vertical="center"/>
    </xf>
    <xf numFmtId="179" fontId="0" fillId="26" borderId="40" xfId="0" applyNumberFormat="1" applyFont="1" applyFill="1" applyBorder="1" applyAlignment="1">
      <alignment horizontal="center" vertical="center"/>
    </xf>
    <xf numFmtId="179" fontId="0" fillId="26" borderId="41" xfId="0" applyNumberFormat="1" applyFont="1" applyFill="1" applyBorder="1" applyAlignment="1">
      <alignment horizontal="center" vertical="center"/>
    </xf>
    <xf numFmtId="0" fontId="11" fillId="26" borderId="42" xfId="0" applyFont="1" applyFill="1" applyBorder="1" applyAlignment="1">
      <alignment/>
    </xf>
    <xf numFmtId="0" fontId="36" fillId="30" borderId="43" xfId="0" applyFont="1" applyFill="1" applyBorder="1" applyAlignment="1">
      <alignment/>
    </xf>
    <xf numFmtId="0" fontId="0" fillId="30" borderId="35" xfId="0" applyFill="1" applyBorder="1" applyAlignment="1">
      <alignment/>
    </xf>
    <xf numFmtId="0" fontId="0" fillId="30" borderId="44" xfId="0" applyFill="1" applyBorder="1" applyAlignment="1">
      <alignment/>
    </xf>
    <xf numFmtId="0" fontId="36" fillId="32" borderId="45" xfId="0" applyFont="1" applyFill="1" applyBorder="1" applyAlignment="1">
      <alignment horizontal="center" vertical="center"/>
    </xf>
    <xf numFmtId="0" fontId="37" fillId="26" borderId="46" xfId="0" applyFont="1" applyFill="1" applyBorder="1" applyAlignment="1">
      <alignment horizontal="center" vertical="center"/>
    </xf>
    <xf numFmtId="0" fontId="37" fillId="26" borderId="47" xfId="0" applyFont="1" applyFill="1" applyBorder="1" applyAlignment="1">
      <alignment horizontal="center" vertical="center"/>
    </xf>
    <xf numFmtId="0" fontId="37" fillId="26" borderId="18" xfId="0" applyFont="1" applyFill="1" applyBorder="1" applyAlignment="1">
      <alignment horizontal="center" vertical="center"/>
    </xf>
    <xf numFmtId="0" fontId="37" fillId="26" borderId="48" xfId="0" applyFont="1" applyFill="1" applyBorder="1" applyAlignment="1">
      <alignment horizontal="center" vertical="center"/>
    </xf>
    <xf numFmtId="0" fontId="37" fillId="26" borderId="49" xfId="0" applyFont="1" applyFill="1" applyBorder="1" applyAlignment="1">
      <alignment horizontal="center" vertical="center"/>
    </xf>
    <xf numFmtId="0" fontId="37" fillId="26" borderId="50" xfId="0" applyFont="1" applyFill="1" applyBorder="1" applyAlignment="1">
      <alignment horizontal="center" vertical="center"/>
    </xf>
    <xf numFmtId="0" fontId="0" fillId="26" borderId="42" xfId="0" applyFont="1" applyFill="1" applyBorder="1" applyAlignment="1">
      <alignment horizontal="center" vertical="center"/>
    </xf>
    <xf numFmtId="0" fontId="21" fillId="0" borderId="0" xfId="55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49" xfId="0" applyBorder="1" applyAlignment="1">
      <alignment/>
    </xf>
    <xf numFmtId="0" fontId="36" fillId="30" borderId="51" xfId="0" applyFont="1" applyFill="1" applyBorder="1" applyAlignment="1">
      <alignment/>
    </xf>
    <xf numFmtId="0" fontId="0" fillId="30" borderId="52" xfId="0" applyFill="1" applyBorder="1" applyAlignment="1">
      <alignment/>
    </xf>
    <xf numFmtId="0" fontId="0" fillId="30" borderId="53" xfId="0" applyFill="1" applyBorder="1" applyAlignment="1">
      <alignment/>
    </xf>
    <xf numFmtId="0" fontId="21" fillId="32" borderId="48" xfId="0" applyFont="1" applyFill="1" applyBorder="1" applyAlignment="1">
      <alignment horizontal="center"/>
    </xf>
    <xf numFmtId="0" fontId="21" fillId="32" borderId="49" xfId="0" applyFont="1" applyFill="1" applyBorder="1" applyAlignment="1">
      <alignment horizontal="center"/>
    </xf>
    <xf numFmtId="0" fontId="21" fillId="32" borderId="54" xfId="0" applyFont="1" applyFill="1" applyBorder="1" applyAlignment="1">
      <alignment horizontal="center"/>
    </xf>
    <xf numFmtId="0" fontId="36" fillId="32" borderId="55" xfId="0" applyFont="1" applyFill="1" applyBorder="1" applyAlignment="1">
      <alignment horizontal="center" vertical="center"/>
    </xf>
    <xf numFmtId="179" fontId="24" fillId="25" borderId="55" xfId="50" applyNumberFormat="1" applyFont="1" applyFill="1" applyBorder="1" applyAlignment="1" applyProtection="1">
      <alignment horizontal="center" vertical="center"/>
      <protection/>
    </xf>
    <xf numFmtId="179" fontId="24" fillId="25" borderId="56" xfId="50" applyNumberFormat="1" applyFont="1" applyFill="1" applyBorder="1" applyAlignment="1" applyProtection="1">
      <alignment horizontal="center" vertical="center"/>
      <protection/>
    </xf>
    <xf numFmtId="179" fontId="24" fillId="25" borderId="54" xfId="50" applyNumberFormat="1" applyFont="1" applyFill="1" applyBorder="1" applyAlignment="1" applyProtection="1">
      <alignment horizontal="center" vertical="center"/>
      <protection/>
    </xf>
    <xf numFmtId="179" fontId="24" fillId="25" borderId="49" xfId="50" applyNumberFormat="1" applyFont="1" applyFill="1" applyBorder="1" applyAlignment="1" applyProtection="1">
      <alignment horizontal="center" vertical="center"/>
      <protection/>
    </xf>
    <xf numFmtId="179" fontId="24" fillId="25" borderId="50" xfId="50" applyNumberFormat="1" applyFont="1" applyFill="1" applyBorder="1" applyAlignment="1" applyProtection="1">
      <alignment horizontal="center" vertical="center"/>
      <protection/>
    </xf>
    <xf numFmtId="0" fontId="36" fillId="30" borderId="57" xfId="0" applyFont="1" applyFill="1" applyBorder="1" applyAlignment="1">
      <alignment/>
    </xf>
    <xf numFmtId="0" fontId="0" fillId="30" borderId="58" xfId="0" applyFill="1" applyBorder="1" applyAlignment="1">
      <alignment/>
    </xf>
    <xf numFmtId="0" fontId="0" fillId="30" borderId="59" xfId="0" applyFill="1" applyBorder="1" applyAlignment="1">
      <alignment/>
    </xf>
    <xf numFmtId="0" fontId="21" fillId="32" borderId="45" xfId="0" applyFont="1" applyFill="1" applyBorder="1" applyAlignment="1">
      <alignment horizontal="center" vertical="center"/>
    </xf>
    <xf numFmtId="0" fontId="36" fillId="32" borderId="60" xfId="0" applyFont="1" applyFill="1" applyBorder="1" applyAlignment="1">
      <alignment horizontal="center" vertical="center"/>
    </xf>
    <xf numFmtId="179" fontId="0" fillId="26" borderId="42" xfId="0" applyNumberFormat="1" applyFont="1" applyFill="1" applyBorder="1" applyAlignment="1">
      <alignment horizontal="center" vertical="center"/>
    </xf>
    <xf numFmtId="0" fontId="22" fillId="24" borderId="10" xfId="55" applyFont="1" applyFill="1" applyBorder="1" applyAlignment="1">
      <alignment horizontal="left" vertical="top" wrapText="1"/>
      <protection/>
    </xf>
    <xf numFmtId="0" fontId="22" fillId="30" borderId="10" xfId="55" applyNumberFormat="1" applyFont="1" applyFill="1" applyBorder="1" applyAlignment="1">
      <alignment horizontal="center" vertical="center" wrapText="1"/>
      <protection/>
    </xf>
    <xf numFmtId="0" fontId="23" fillId="30" borderId="13" xfId="55" applyNumberFormat="1" applyFont="1" applyFill="1" applyBorder="1" applyAlignment="1">
      <alignment horizontal="center" vertical="center" wrapText="1"/>
      <protection/>
    </xf>
    <xf numFmtId="0" fontId="40" fillId="0" borderId="61" xfId="55" applyFont="1" applyFill="1" applyBorder="1" applyAlignment="1">
      <alignment horizontal="center"/>
      <protection/>
    </xf>
    <xf numFmtId="0" fontId="40" fillId="0" borderId="31" xfId="55" applyFont="1" applyFill="1" applyBorder="1" applyAlignment="1">
      <alignment horizontal="center"/>
      <protection/>
    </xf>
    <xf numFmtId="0" fontId="40" fillId="0" borderId="62" xfId="55" applyFont="1" applyFill="1" applyBorder="1" applyAlignment="1">
      <alignment horizontal="center"/>
      <protection/>
    </xf>
    <xf numFmtId="0" fontId="40" fillId="16" borderId="63" xfId="55" applyFont="1" applyFill="1" applyBorder="1" applyAlignment="1">
      <alignment horizontal="center" vertical="center" wrapText="1"/>
      <protection/>
    </xf>
    <xf numFmtId="0" fontId="23" fillId="16" borderId="64" xfId="55" applyFont="1" applyFill="1" applyBorder="1" applyAlignment="1">
      <alignment horizontal="center" vertical="center" wrapText="1"/>
      <protection/>
    </xf>
    <xf numFmtId="0" fontId="23" fillId="16" borderId="65" xfId="55" applyFont="1" applyFill="1" applyBorder="1" applyAlignment="1">
      <alignment horizontal="center" vertical="center" wrapText="1"/>
      <protection/>
    </xf>
    <xf numFmtId="0" fontId="40" fillId="16" borderId="46" xfId="55" applyFont="1" applyFill="1" applyBorder="1" applyAlignment="1">
      <alignment horizontal="center" vertical="center" wrapText="1"/>
      <protection/>
    </xf>
    <xf numFmtId="0" fontId="23" fillId="16" borderId="47" xfId="55" applyFont="1" applyFill="1" applyBorder="1" applyAlignment="1">
      <alignment horizontal="center" vertical="center" wrapText="1"/>
      <protection/>
    </xf>
    <xf numFmtId="0" fontId="23" fillId="16" borderId="18" xfId="55" applyFont="1" applyFill="1" applyBorder="1" applyAlignment="1">
      <alignment horizontal="center" vertical="center" wrapText="1"/>
      <protection/>
    </xf>
    <xf numFmtId="0" fontId="22" fillId="24" borderId="34" xfId="55" applyFont="1" applyFill="1" applyBorder="1" applyAlignment="1">
      <alignment horizontal="left" vertical="top" wrapText="1"/>
      <protection/>
    </xf>
    <xf numFmtId="0" fontId="22" fillId="24" borderId="35" xfId="55" applyFont="1" applyFill="1" applyBorder="1" applyAlignment="1">
      <alignment horizontal="left" vertical="top" wrapText="1"/>
      <protection/>
    </xf>
    <xf numFmtId="0" fontId="22" fillId="24" borderId="36" xfId="55" applyFont="1" applyFill="1" applyBorder="1" applyAlignment="1">
      <alignment horizontal="left" vertical="top" wrapText="1"/>
      <protection/>
    </xf>
    <xf numFmtId="14" fontId="40" fillId="0" borderId="10" xfId="55" applyNumberFormat="1" applyFont="1" applyFill="1" applyBorder="1" applyAlignment="1">
      <alignment horizontal="center" vertical="center" wrapText="1"/>
      <protection/>
    </xf>
    <xf numFmtId="0" fontId="23" fillId="0" borderId="13" xfId="55" applyFont="1" applyBorder="1" applyAlignment="1">
      <alignment horizontal="center" vertical="center" wrapText="1"/>
      <protection/>
    </xf>
    <xf numFmtId="49" fontId="40" fillId="0" borderId="10" xfId="55" applyNumberFormat="1" applyFont="1" applyFill="1" applyBorder="1" applyAlignment="1">
      <alignment horizontal="center" vertical="center" wrapText="1"/>
      <protection/>
    </xf>
    <xf numFmtId="49" fontId="23" fillId="0" borderId="13" xfId="55" applyNumberFormat="1" applyFont="1" applyBorder="1" applyAlignment="1">
      <alignment horizontal="center" vertical="center" wrapText="1"/>
      <protection/>
    </xf>
    <xf numFmtId="0" fontId="40" fillId="24" borderId="10" xfId="55" applyFont="1" applyFill="1" applyBorder="1" applyAlignment="1">
      <alignment horizontal="left" vertical="top" wrapText="1"/>
      <protection/>
    </xf>
    <xf numFmtId="0" fontId="40" fillId="0" borderId="49" xfId="55" applyFont="1" applyFill="1" applyBorder="1" applyAlignment="1">
      <alignment horizontal="center" vertical="center"/>
      <protection/>
    </xf>
    <xf numFmtId="0" fontId="40" fillId="16" borderId="38" xfId="55" applyFont="1" applyFill="1" applyBorder="1" applyAlignment="1">
      <alignment horizontal="center"/>
      <protection/>
    </xf>
    <xf numFmtId="0" fontId="40" fillId="16" borderId="45" xfId="55" applyFont="1" applyFill="1" applyBorder="1" applyAlignment="1">
      <alignment horizontal="center"/>
      <protection/>
    </xf>
    <xf numFmtId="0" fontId="40" fillId="16" borderId="60" xfId="55" applyFont="1" applyFill="1" applyBorder="1" applyAlignment="1">
      <alignment horizontal="center"/>
      <protection/>
    </xf>
    <xf numFmtId="0" fontId="40" fillId="30" borderId="11" xfId="55" applyFont="1" applyFill="1" applyBorder="1" applyAlignment="1">
      <alignment horizontal="left"/>
      <protection/>
    </xf>
    <xf numFmtId="0" fontId="40" fillId="30" borderId="10" xfId="55" applyFont="1" applyFill="1" applyBorder="1" applyAlignment="1">
      <alignment horizontal="left"/>
      <protection/>
    </xf>
    <xf numFmtId="0" fontId="40" fillId="30" borderId="13" xfId="55" applyFont="1" applyFill="1" applyBorder="1" applyAlignment="1">
      <alignment horizontal="left"/>
      <protection/>
    </xf>
    <xf numFmtId="0" fontId="40" fillId="30" borderId="43" xfId="55" applyFont="1" applyFill="1" applyBorder="1" applyAlignment="1">
      <alignment horizontal="left"/>
      <protection/>
    </xf>
    <xf numFmtId="0" fontId="40" fillId="30" borderId="35" xfId="55" applyFont="1" applyFill="1" applyBorder="1" applyAlignment="1">
      <alignment horizontal="left"/>
      <protection/>
    </xf>
    <xf numFmtId="0" fontId="40" fillId="30" borderId="36" xfId="55" applyFont="1" applyFill="1" applyBorder="1" applyAlignment="1">
      <alignment horizontal="left"/>
      <protection/>
    </xf>
    <xf numFmtId="0" fontId="40" fillId="30" borderId="34" xfId="55" applyFont="1" applyFill="1" applyBorder="1" applyAlignment="1">
      <alignment horizontal="left"/>
      <protection/>
    </xf>
    <xf numFmtId="0" fontId="40" fillId="30" borderId="44" xfId="55" applyFont="1" applyFill="1" applyBorder="1" applyAlignment="1">
      <alignment horizontal="left"/>
      <protection/>
    </xf>
    <xf numFmtId="0" fontId="40" fillId="0" borderId="48" xfId="55" applyFont="1" applyFill="1" applyBorder="1" applyAlignment="1">
      <alignment horizontal="center"/>
      <protection/>
    </xf>
    <xf numFmtId="0" fontId="40" fillId="0" borderId="49" xfId="55" applyFont="1" applyFill="1" applyBorder="1" applyAlignment="1">
      <alignment horizontal="center"/>
      <protection/>
    </xf>
    <xf numFmtId="0" fontId="40" fillId="0" borderId="50" xfId="55" applyFont="1" applyFill="1" applyBorder="1" applyAlignment="1">
      <alignment horizontal="center"/>
      <protection/>
    </xf>
    <xf numFmtId="2" fontId="22" fillId="31" borderId="10" xfId="55" applyNumberFormat="1" applyFont="1" applyFill="1" applyBorder="1" applyAlignment="1">
      <alignment horizontal="center" vertical="center" wrapText="1"/>
      <protection/>
    </xf>
    <xf numFmtId="2" fontId="23" fillId="31" borderId="13" xfId="55" applyNumberFormat="1" applyFont="1" applyFill="1" applyBorder="1" applyAlignment="1">
      <alignment horizontal="center" vertical="center" wrapText="1"/>
      <protection/>
    </xf>
    <xf numFmtId="0" fontId="22" fillId="0" borderId="11" xfId="55" applyFont="1" applyFill="1" applyBorder="1" applyAlignment="1">
      <alignment horizontal="center"/>
      <protection/>
    </xf>
    <xf numFmtId="0" fontId="22" fillId="0" borderId="10" xfId="55" applyFont="1" applyFill="1" applyBorder="1" applyAlignment="1">
      <alignment horizontal="center"/>
      <protection/>
    </xf>
    <xf numFmtId="0" fontId="22" fillId="0" borderId="13" xfId="55" applyFont="1" applyFill="1" applyBorder="1" applyAlignment="1">
      <alignment horizontal="center"/>
      <protection/>
    </xf>
    <xf numFmtId="0" fontId="40" fillId="0" borderId="10" xfId="55" applyFont="1" applyFill="1" applyBorder="1" applyAlignment="1">
      <alignment horizontal="left"/>
      <protection/>
    </xf>
    <xf numFmtId="0" fontId="22" fillId="0" borderId="10" xfId="54" applyFont="1" applyBorder="1" applyAlignment="1">
      <alignment vertical="center" wrapText="1"/>
      <protection/>
    </xf>
    <xf numFmtId="0" fontId="22" fillId="30" borderId="66" xfId="55" applyNumberFormat="1" applyFont="1" applyFill="1" applyBorder="1" applyAlignment="1">
      <alignment horizontal="center" vertical="center" wrapText="1"/>
      <protection/>
    </xf>
    <xf numFmtId="0" fontId="22" fillId="30" borderId="59" xfId="55" applyNumberFormat="1" applyFont="1" applyFill="1" applyBorder="1" applyAlignment="1">
      <alignment horizontal="center" vertical="center" wrapText="1"/>
      <protection/>
    </xf>
    <xf numFmtId="0" fontId="40" fillId="16" borderId="67" xfId="55" applyFont="1" applyFill="1" applyBorder="1" applyAlignment="1">
      <alignment horizontal="center" vertical="center" wrapText="1"/>
      <protection/>
    </xf>
    <xf numFmtId="0" fontId="23" fillId="16" borderId="0" xfId="55" applyFont="1" applyFill="1" applyBorder="1" applyAlignment="1">
      <alignment horizontal="center" vertical="center" wrapText="1"/>
      <protection/>
    </xf>
    <xf numFmtId="0" fontId="23" fillId="16" borderId="40" xfId="55" applyFont="1" applyFill="1" applyBorder="1" applyAlignment="1">
      <alignment horizontal="center" vertical="center" wrapText="1"/>
      <protection/>
    </xf>
    <xf numFmtId="0" fontId="23" fillId="0" borderId="10" xfId="55" applyFont="1" applyBorder="1" applyAlignment="1">
      <alignment horizontal="left"/>
      <protection/>
    </xf>
    <xf numFmtId="4" fontId="40" fillId="0" borderId="10" xfId="55" applyNumberFormat="1" applyFont="1" applyFill="1" applyBorder="1" applyAlignment="1">
      <alignment horizontal="center" vertical="center" wrapText="1"/>
      <protection/>
    </xf>
    <xf numFmtId="4" fontId="23" fillId="0" borderId="13" xfId="55" applyNumberFormat="1" applyFont="1" applyBorder="1" applyAlignment="1">
      <alignment horizontal="center" vertical="center" wrapText="1"/>
      <protection/>
    </xf>
    <xf numFmtId="0" fontId="22" fillId="0" borderId="10" xfId="55" applyFont="1" applyFill="1" applyBorder="1" applyAlignment="1">
      <alignment horizontal="left"/>
      <protection/>
    </xf>
    <xf numFmtId="0" fontId="22" fillId="0" borderId="43" xfId="54" applyFont="1" applyBorder="1" applyAlignment="1">
      <alignment horizontal="left" vertical="center" wrapText="1"/>
      <protection/>
    </xf>
    <xf numFmtId="0" fontId="22" fillId="0" borderId="35" xfId="54" applyFont="1" applyBorder="1" applyAlignment="1">
      <alignment horizontal="left" vertical="center" wrapText="1"/>
      <protection/>
    </xf>
    <xf numFmtId="0" fontId="22" fillId="0" borderId="36" xfId="54" applyFont="1" applyBorder="1" applyAlignment="1">
      <alignment horizontal="left" vertical="center" wrapText="1"/>
      <protection/>
    </xf>
    <xf numFmtId="0" fontId="40" fillId="0" borderId="43" xfId="55" applyFont="1" applyFill="1" applyBorder="1" applyAlignment="1">
      <alignment horizontal="right" vertical="center" wrapText="1"/>
      <protection/>
    </xf>
    <xf numFmtId="0" fontId="40" fillId="0" borderId="35" xfId="55" applyFont="1" applyFill="1" applyBorder="1" applyAlignment="1">
      <alignment horizontal="right" vertical="center" wrapText="1"/>
      <protection/>
    </xf>
    <xf numFmtId="0" fontId="23" fillId="0" borderId="36" xfId="55" applyFont="1" applyFill="1" applyBorder="1" applyAlignment="1">
      <alignment horizontal="right" vertical="center" wrapText="1"/>
      <protection/>
    </xf>
    <xf numFmtId="0" fontId="22" fillId="0" borderId="48" xfId="55" applyFont="1" applyFill="1" applyBorder="1" applyAlignment="1">
      <alignment horizontal="center"/>
      <protection/>
    </xf>
    <xf numFmtId="0" fontId="22" fillId="0" borderId="49" xfId="55" applyFont="1" applyFill="1" applyBorder="1" applyAlignment="1">
      <alignment horizontal="center"/>
      <protection/>
    </xf>
    <xf numFmtId="0" fontId="22" fillId="0" borderId="50" xfId="55" applyFont="1" applyFill="1" applyBorder="1" applyAlignment="1">
      <alignment horizontal="center"/>
      <protection/>
    </xf>
    <xf numFmtId="0" fontId="40" fillId="0" borderId="11" xfId="55" applyFont="1" applyFill="1" applyBorder="1" applyAlignment="1">
      <alignment horizontal="center"/>
      <protection/>
    </xf>
    <xf numFmtId="0" fontId="40" fillId="0" borderId="10" xfId="55" applyFont="1" applyFill="1" applyBorder="1" applyAlignment="1">
      <alignment horizontal="center"/>
      <protection/>
    </xf>
    <xf numFmtId="0" fontId="40" fillId="0" borderId="13" xfId="55" applyFont="1" applyFill="1" applyBorder="1" applyAlignment="1">
      <alignment horizontal="center"/>
      <protection/>
    </xf>
    <xf numFmtId="0" fontId="40" fillId="0" borderId="11" xfId="55" applyFont="1" applyFill="1" applyBorder="1" applyAlignment="1">
      <alignment horizontal="right" wrapText="1"/>
      <protection/>
    </xf>
    <xf numFmtId="0" fontId="23" fillId="0" borderId="10" xfId="55" applyFont="1" applyBorder="1" applyAlignment="1">
      <alignment horizontal="right" wrapText="1"/>
      <protection/>
    </xf>
    <xf numFmtId="0" fontId="40" fillId="0" borderId="10" xfId="55" applyFont="1" applyFill="1" applyBorder="1" applyAlignment="1">
      <alignment horizontal="right"/>
      <protection/>
    </xf>
    <xf numFmtId="0" fontId="40" fillId="0" borderId="11" xfId="55" applyFont="1" applyFill="1" applyBorder="1" applyAlignment="1">
      <alignment horizontal="right"/>
      <protection/>
    </xf>
    <xf numFmtId="0" fontId="22" fillId="0" borderId="34" xfId="55" applyFont="1" applyFill="1" applyBorder="1" applyAlignment="1">
      <alignment horizontal="left" vertical="center" wrapText="1"/>
      <protection/>
    </xf>
    <xf numFmtId="0" fontId="22" fillId="0" borderId="35" xfId="55" applyFont="1" applyFill="1" applyBorder="1" applyAlignment="1">
      <alignment horizontal="left" vertical="center" wrapText="1"/>
      <protection/>
    </xf>
    <xf numFmtId="0" fontId="22" fillId="0" borderId="36" xfId="55" applyFont="1" applyFill="1" applyBorder="1" applyAlignment="1">
      <alignment horizontal="left" vertical="center" wrapText="1"/>
      <protection/>
    </xf>
    <xf numFmtId="0" fontId="25" fillId="26" borderId="0" xfId="55" applyFont="1" applyFill="1" applyBorder="1" applyAlignment="1">
      <alignment horizontal="center"/>
      <protection/>
    </xf>
    <xf numFmtId="0" fontId="22" fillId="0" borderId="68" xfId="55" applyFont="1" applyFill="1" applyBorder="1" applyAlignment="1">
      <alignment horizontal="left"/>
      <protection/>
    </xf>
    <xf numFmtId="0" fontId="22" fillId="0" borderId="69" xfId="55" applyFont="1" applyFill="1" applyBorder="1" applyAlignment="1">
      <alignment horizontal="left"/>
      <protection/>
    </xf>
    <xf numFmtId="0" fontId="40" fillId="0" borderId="43" xfId="55" applyFont="1" applyFill="1" applyBorder="1" applyAlignment="1">
      <alignment horizontal="right"/>
      <protection/>
    </xf>
    <xf numFmtId="0" fontId="40" fillId="0" borderId="35" xfId="55" applyFont="1" applyFill="1" applyBorder="1" applyAlignment="1">
      <alignment horizontal="right"/>
      <protection/>
    </xf>
    <xf numFmtId="0" fontId="40" fillId="0" borderId="36" xfId="55" applyFont="1" applyFill="1" applyBorder="1" applyAlignment="1">
      <alignment horizontal="right"/>
      <protection/>
    </xf>
    <xf numFmtId="0" fontId="40" fillId="0" borderId="43" xfId="55" applyFont="1" applyFill="1" applyBorder="1" applyAlignment="1">
      <alignment horizontal="center"/>
      <protection/>
    </xf>
    <xf numFmtId="0" fontId="40" fillId="0" borderId="35" xfId="55" applyFont="1" applyFill="1" applyBorder="1" applyAlignment="1">
      <alignment horizontal="center"/>
      <protection/>
    </xf>
    <xf numFmtId="0" fontId="40" fillId="0" borderId="44" xfId="55" applyFont="1" applyFill="1" applyBorder="1" applyAlignment="1">
      <alignment horizontal="center"/>
      <protection/>
    </xf>
    <xf numFmtId="0" fontId="40" fillId="0" borderId="70" xfId="55" applyFont="1" applyFill="1" applyBorder="1" applyAlignment="1">
      <alignment horizontal="right" wrapText="1"/>
      <protection/>
    </xf>
    <xf numFmtId="0" fontId="40" fillId="0" borderId="71" xfId="55" applyFont="1" applyFill="1" applyBorder="1" applyAlignment="1">
      <alignment horizontal="right" wrapText="1"/>
      <protection/>
    </xf>
    <xf numFmtId="0" fontId="23" fillId="0" borderId="72" xfId="55" applyFont="1" applyFill="1" applyBorder="1" applyAlignment="1">
      <alignment horizontal="right" wrapText="1"/>
      <protection/>
    </xf>
    <xf numFmtId="0" fontId="40" fillId="0" borderId="73" xfId="55" applyFont="1" applyFill="1" applyBorder="1" applyAlignment="1">
      <alignment horizontal="center"/>
      <protection/>
    </xf>
    <xf numFmtId="0" fontId="40" fillId="0" borderId="74" xfId="55" applyFont="1" applyFill="1" applyBorder="1" applyAlignment="1">
      <alignment horizontal="center"/>
      <protection/>
    </xf>
    <xf numFmtId="0" fontId="40" fillId="0" borderId="75" xfId="55" applyFont="1" applyFill="1" applyBorder="1" applyAlignment="1">
      <alignment horizontal="center"/>
      <protection/>
    </xf>
    <xf numFmtId="0" fontId="23" fillId="0" borderId="36" xfId="55" applyFont="1" applyFill="1" applyBorder="1" applyAlignment="1">
      <alignment horizontal="right"/>
      <protection/>
    </xf>
    <xf numFmtId="0" fontId="40" fillId="0" borderId="67" xfId="55" applyFont="1" applyFill="1" applyBorder="1" applyAlignment="1">
      <alignment horizontal="center"/>
      <protection/>
    </xf>
    <xf numFmtId="0" fontId="40" fillId="0" borderId="0" xfId="55" applyFont="1" applyFill="1" applyBorder="1" applyAlignment="1">
      <alignment horizontal="center"/>
      <protection/>
    </xf>
    <xf numFmtId="0" fontId="40" fillId="0" borderId="40" xfId="55" applyFont="1" applyFill="1" applyBorder="1" applyAlignment="1">
      <alignment horizontal="center"/>
      <protection/>
    </xf>
    <xf numFmtId="0" fontId="40" fillId="16" borderId="47" xfId="55" applyFont="1" applyFill="1" applyBorder="1" applyAlignment="1">
      <alignment horizontal="center" vertical="center" wrapText="1"/>
      <protection/>
    </xf>
    <xf numFmtId="0" fontId="40" fillId="0" borderId="76" xfId="55" applyFont="1" applyFill="1" applyBorder="1" applyAlignment="1">
      <alignment horizontal="center"/>
      <protection/>
    </xf>
    <xf numFmtId="0" fontId="40" fillId="0" borderId="77" xfId="55" applyFont="1" applyFill="1" applyBorder="1" applyAlignment="1">
      <alignment horizontal="center"/>
      <protection/>
    </xf>
    <xf numFmtId="0" fontId="40" fillId="0" borderId="33" xfId="55" applyFont="1" applyFill="1" applyBorder="1" applyAlignment="1">
      <alignment horizontal="center"/>
      <protection/>
    </xf>
    <xf numFmtId="0" fontId="40" fillId="0" borderId="34" xfId="55" applyFont="1" applyFill="1" applyBorder="1" applyAlignment="1">
      <alignment horizontal="left"/>
      <protection/>
    </xf>
    <xf numFmtId="0" fontId="40" fillId="0" borderId="35" xfId="55" applyFont="1" applyFill="1" applyBorder="1" applyAlignment="1">
      <alignment horizontal="left"/>
      <protection/>
    </xf>
    <xf numFmtId="0" fontId="40" fillId="0" borderId="36" xfId="55" applyFont="1" applyFill="1" applyBorder="1" applyAlignment="1">
      <alignment horizontal="left"/>
      <protection/>
    </xf>
    <xf numFmtId="0" fontId="43" fillId="0" borderId="35" xfId="55" applyFont="1" applyBorder="1" applyAlignment="1">
      <alignment horizontal="right"/>
      <protection/>
    </xf>
    <xf numFmtId="0" fontId="43" fillId="0" borderId="36" xfId="55" applyFont="1" applyBorder="1" applyAlignment="1">
      <alignment horizontal="right"/>
      <protection/>
    </xf>
    <xf numFmtId="0" fontId="40" fillId="0" borderId="78" xfId="55" applyFont="1" applyFill="1" applyBorder="1" applyAlignment="1">
      <alignment horizontal="center"/>
      <protection/>
    </xf>
    <xf numFmtId="0" fontId="40" fillId="0" borderId="23" xfId="55" applyFont="1" applyFill="1" applyBorder="1" applyAlignment="1">
      <alignment horizontal="center"/>
      <protection/>
    </xf>
    <xf numFmtId="0" fontId="40" fillId="0" borderId="25" xfId="55" applyFont="1" applyFill="1" applyBorder="1" applyAlignment="1">
      <alignment horizontal="center"/>
      <protection/>
    </xf>
    <xf numFmtId="0" fontId="40" fillId="16" borderId="76" xfId="55" applyFont="1" applyFill="1" applyBorder="1" applyAlignment="1">
      <alignment horizontal="center" vertical="center" wrapText="1"/>
      <protection/>
    </xf>
    <xf numFmtId="0" fontId="40" fillId="16" borderId="77" xfId="55" applyFont="1" applyFill="1" applyBorder="1" applyAlignment="1">
      <alignment horizontal="center" vertical="center" wrapText="1"/>
      <protection/>
    </xf>
    <xf numFmtId="0" fontId="22" fillId="0" borderId="76" xfId="55" applyFont="1" applyFill="1" applyBorder="1" applyAlignment="1">
      <alignment horizontal="center"/>
      <protection/>
    </xf>
    <xf numFmtId="0" fontId="22" fillId="0" borderId="77" xfId="55" applyFont="1" applyFill="1" applyBorder="1" applyAlignment="1">
      <alignment horizontal="center"/>
      <protection/>
    </xf>
    <xf numFmtId="0" fontId="22" fillId="0" borderId="33" xfId="55" applyFont="1" applyFill="1" applyBorder="1" applyAlignment="1">
      <alignment horizontal="center"/>
      <protection/>
    </xf>
    <xf numFmtId="0" fontId="40" fillId="16" borderId="51" xfId="55" applyFont="1" applyFill="1" applyBorder="1" applyAlignment="1">
      <alignment horizontal="center"/>
      <protection/>
    </xf>
    <xf numFmtId="0" fontId="40" fillId="16" borderId="52" xfId="55" applyFont="1" applyFill="1" applyBorder="1" applyAlignment="1">
      <alignment horizontal="center"/>
      <protection/>
    </xf>
    <xf numFmtId="0" fontId="40" fillId="16" borderId="53" xfId="55" applyFont="1" applyFill="1" applyBorder="1" applyAlignment="1">
      <alignment horizontal="center"/>
      <protection/>
    </xf>
    <xf numFmtId="0" fontId="40" fillId="0" borderId="11" xfId="55" applyFont="1" applyFill="1" applyBorder="1" applyAlignment="1">
      <alignment horizontal="center" vertical="center" wrapText="1"/>
      <protection/>
    </xf>
    <xf numFmtId="0" fontId="40" fillId="0" borderId="10" xfId="55" applyFont="1" applyFill="1" applyBorder="1" applyAlignment="1">
      <alignment horizontal="center" vertical="center" wrapText="1"/>
      <protection/>
    </xf>
    <xf numFmtId="0" fontId="40" fillId="0" borderId="10" xfId="55" applyFont="1" applyBorder="1" applyAlignment="1">
      <alignment horizontal="center" vertical="center"/>
      <protection/>
    </xf>
    <xf numFmtId="0" fontId="40" fillId="0" borderId="13" xfId="55" applyFont="1" applyFill="1" applyBorder="1" applyAlignment="1">
      <alignment horizontal="center" vertical="center" wrapText="1"/>
      <protection/>
    </xf>
    <xf numFmtId="0" fontId="22" fillId="0" borderId="11" xfId="55" applyFont="1" applyFill="1" applyBorder="1" applyAlignment="1">
      <alignment horizontal="left"/>
      <protection/>
    </xf>
    <xf numFmtId="0" fontId="22" fillId="0" borderId="78" xfId="55" applyFont="1" applyFill="1" applyBorder="1" applyAlignment="1">
      <alignment horizontal="left"/>
      <protection/>
    </xf>
    <xf numFmtId="0" fontId="22" fillId="0" borderId="23" xfId="55" applyFont="1" applyFill="1" applyBorder="1" applyAlignment="1">
      <alignment horizontal="left"/>
      <protection/>
    </xf>
    <xf numFmtId="0" fontId="40" fillId="0" borderId="57" xfId="55" applyFont="1" applyFill="1" applyBorder="1" applyAlignment="1">
      <alignment horizontal="right"/>
      <protection/>
    </xf>
    <xf numFmtId="0" fontId="40" fillId="0" borderId="58" xfId="55" applyFont="1" applyFill="1" applyBorder="1" applyAlignment="1">
      <alignment horizontal="right"/>
      <protection/>
    </xf>
    <xf numFmtId="0" fontId="40" fillId="0" borderId="59" xfId="55" applyFont="1" applyFill="1" applyBorder="1" applyAlignment="1">
      <alignment horizontal="right"/>
      <protection/>
    </xf>
    <xf numFmtId="0" fontId="22" fillId="0" borderId="76" xfId="55" applyFont="1" applyBorder="1" applyAlignment="1">
      <alignment horizontal="center"/>
      <protection/>
    </xf>
    <xf numFmtId="0" fontId="22" fillId="0" borderId="77" xfId="55" applyFont="1" applyBorder="1" applyAlignment="1">
      <alignment horizontal="center"/>
      <protection/>
    </xf>
    <xf numFmtId="0" fontId="22" fillId="0" borderId="33" xfId="55" applyFont="1" applyBorder="1" applyAlignment="1">
      <alignment horizontal="center"/>
      <protection/>
    </xf>
    <xf numFmtId="173" fontId="22" fillId="30" borderId="79" xfId="55" applyNumberFormat="1" applyFont="1" applyFill="1" applyBorder="1" applyAlignment="1">
      <alignment horizontal="left" vertical="center"/>
      <protection/>
    </xf>
    <xf numFmtId="173" fontId="22" fillId="30" borderId="74" xfId="55" applyNumberFormat="1" applyFont="1" applyFill="1" applyBorder="1" applyAlignment="1">
      <alignment horizontal="left" vertical="center"/>
      <protection/>
    </xf>
    <xf numFmtId="173" fontId="22" fillId="30" borderId="80" xfId="55" applyNumberFormat="1" applyFont="1" applyFill="1" applyBorder="1" applyAlignment="1">
      <alignment horizontal="left" vertical="center"/>
      <protection/>
    </xf>
    <xf numFmtId="0" fontId="40" fillId="33" borderId="76" xfId="55" applyFont="1" applyFill="1" applyBorder="1" applyAlignment="1">
      <alignment horizontal="center"/>
      <protection/>
    </xf>
    <xf numFmtId="0" fontId="40" fillId="33" borderId="77" xfId="55" applyFont="1" applyFill="1" applyBorder="1" applyAlignment="1">
      <alignment horizontal="center"/>
      <protection/>
    </xf>
    <xf numFmtId="0" fontId="40" fillId="33" borderId="33" xfId="55" applyFont="1" applyFill="1" applyBorder="1" applyAlignment="1">
      <alignment horizontal="center"/>
      <protection/>
    </xf>
    <xf numFmtId="0" fontId="22" fillId="33" borderId="76" xfId="55" applyFont="1" applyFill="1" applyBorder="1" applyAlignment="1">
      <alignment horizontal="center"/>
      <protection/>
    </xf>
    <xf numFmtId="0" fontId="22" fillId="33" borderId="77" xfId="55" applyFont="1" applyFill="1" applyBorder="1" applyAlignment="1">
      <alignment horizontal="center"/>
      <protection/>
    </xf>
    <xf numFmtId="0" fontId="22" fillId="33" borderId="33" xfId="55" applyFont="1" applyFill="1" applyBorder="1" applyAlignment="1">
      <alignment horizontal="center"/>
      <protection/>
    </xf>
    <xf numFmtId="0" fontId="22" fillId="0" borderId="43" xfId="55" applyFont="1" applyFill="1" applyBorder="1" applyAlignment="1">
      <alignment horizontal="left"/>
      <protection/>
    </xf>
    <xf numFmtId="0" fontId="22" fillId="0" borderId="36" xfId="55" applyFont="1" applyFill="1" applyBorder="1" applyAlignment="1">
      <alignment horizontal="left"/>
      <protection/>
    </xf>
    <xf numFmtId="0" fontId="40" fillId="0" borderId="48" xfId="55" applyFont="1" applyFill="1" applyBorder="1" applyAlignment="1">
      <alignment horizontal="right"/>
      <protection/>
    </xf>
    <xf numFmtId="0" fontId="40" fillId="0" borderId="49" xfId="55" applyFont="1" applyFill="1" applyBorder="1" applyAlignment="1">
      <alignment horizontal="right"/>
      <protection/>
    </xf>
    <xf numFmtId="0" fontId="40" fillId="0" borderId="50" xfId="55" applyFont="1" applyFill="1" applyBorder="1" applyAlignment="1">
      <alignment horizontal="right"/>
      <protection/>
    </xf>
    <xf numFmtId="0" fontId="40" fillId="16" borderId="81" xfId="55" applyFont="1" applyFill="1" applyBorder="1" applyAlignment="1">
      <alignment horizontal="center"/>
      <protection/>
    </xf>
    <xf numFmtId="0" fontId="40" fillId="16" borderId="82" xfId="55" applyFont="1" applyFill="1" applyBorder="1" applyAlignment="1">
      <alignment horizontal="center"/>
      <protection/>
    </xf>
    <xf numFmtId="0" fontId="40" fillId="16" borderId="83" xfId="55" applyFont="1" applyFill="1" applyBorder="1" applyAlignment="1">
      <alignment horizontal="center"/>
      <protection/>
    </xf>
    <xf numFmtId="0" fontId="22" fillId="0" borderId="68" xfId="55" applyFont="1" applyFill="1" applyBorder="1" applyAlignment="1">
      <alignment horizontal="center" vertical="center" wrapText="1"/>
      <protection/>
    </xf>
    <xf numFmtId="0" fontId="22" fillId="0" borderId="69" xfId="55" applyFont="1" applyFill="1" applyBorder="1" applyAlignment="1">
      <alignment horizontal="center" vertical="center" wrapText="1"/>
      <protection/>
    </xf>
    <xf numFmtId="0" fontId="22" fillId="0" borderId="84" xfId="55" applyFont="1" applyFill="1" applyBorder="1" applyAlignment="1">
      <alignment horizontal="center" vertical="center" wrapText="1"/>
      <protection/>
    </xf>
    <xf numFmtId="0" fontId="22" fillId="0" borderId="35" xfId="0" applyFont="1" applyBorder="1" applyAlignment="1">
      <alignment horizontal="left"/>
    </xf>
    <xf numFmtId="0" fontId="40" fillId="30" borderId="35" xfId="55" applyFont="1" applyFill="1" applyBorder="1" applyAlignment="1">
      <alignment/>
      <protection/>
    </xf>
    <xf numFmtId="0" fontId="22" fillId="0" borderId="36" xfId="0" applyFont="1" applyBorder="1" applyAlignment="1">
      <alignment/>
    </xf>
    <xf numFmtId="49" fontId="40" fillId="30" borderId="10" xfId="55" applyNumberFormat="1" applyFont="1" applyFill="1" applyBorder="1" applyAlignment="1">
      <alignment horizontal="center" vertical="center" wrapText="1"/>
      <protection/>
    </xf>
    <xf numFmtId="49" fontId="23" fillId="30" borderId="13" xfId="55" applyNumberFormat="1" applyFont="1" applyFill="1" applyBorder="1" applyAlignment="1">
      <alignment horizontal="center" vertical="center" wrapText="1"/>
      <protection/>
    </xf>
    <xf numFmtId="4" fontId="40" fillId="30" borderId="10" xfId="55" applyNumberFormat="1" applyFont="1" applyFill="1" applyBorder="1" applyAlignment="1">
      <alignment horizontal="center" vertical="center" wrapText="1"/>
      <protection/>
    </xf>
    <xf numFmtId="4" fontId="23" fillId="30" borderId="13" xfId="55" applyNumberFormat="1" applyFont="1" applyFill="1" applyBorder="1" applyAlignment="1">
      <alignment horizontal="center" vertical="center" wrapText="1"/>
      <protection/>
    </xf>
    <xf numFmtId="0" fontId="25" fillId="0" borderId="68" xfId="55" applyFont="1" applyFill="1" applyBorder="1" applyAlignment="1">
      <alignment horizontal="center" vertical="center" wrapText="1"/>
      <protection/>
    </xf>
    <xf numFmtId="0" fontId="25" fillId="0" borderId="69" xfId="55" applyFont="1" applyFill="1" applyBorder="1" applyAlignment="1">
      <alignment horizontal="center" vertical="center" wrapText="1"/>
      <protection/>
    </xf>
    <xf numFmtId="0" fontId="25" fillId="0" borderId="84" xfId="55" applyFont="1" applyFill="1" applyBorder="1" applyAlignment="1">
      <alignment horizontal="center" vertical="center" wrapText="1"/>
      <protection/>
    </xf>
    <xf numFmtId="173" fontId="25" fillId="27" borderId="79" xfId="55" applyNumberFormat="1" applyFont="1" applyFill="1" applyBorder="1" applyAlignment="1">
      <alignment horizontal="left" vertical="center"/>
      <protection/>
    </xf>
    <xf numFmtId="173" fontId="25" fillId="27" borderId="74" xfId="55" applyNumberFormat="1" applyFont="1" applyFill="1" applyBorder="1" applyAlignment="1">
      <alignment horizontal="left" vertical="center"/>
      <protection/>
    </xf>
    <xf numFmtId="173" fontId="25" fillId="27" borderId="80" xfId="55" applyNumberFormat="1" applyFont="1" applyFill="1" applyBorder="1" applyAlignment="1">
      <alignment horizontal="left" vertical="center"/>
      <protection/>
    </xf>
    <xf numFmtId="0" fontId="24" fillId="33" borderId="76" xfId="55" applyFont="1" applyFill="1" applyBorder="1" applyAlignment="1">
      <alignment horizontal="center"/>
      <protection/>
    </xf>
    <xf numFmtId="0" fontId="24" fillId="33" borderId="77" xfId="55" applyFont="1" applyFill="1" applyBorder="1" applyAlignment="1">
      <alignment horizontal="center"/>
      <protection/>
    </xf>
    <xf numFmtId="0" fontId="24" fillId="33" borderId="33" xfId="55" applyFont="1" applyFill="1" applyBorder="1" applyAlignment="1">
      <alignment horizontal="center"/>
      <protection/>
    </xf>
    <xf numFmtId="0" fontId="25" fillId="0" borderId="11" xfId="55" applyFont="1" applyFill="1" applyBorder="1" applyAlignment="1">
      <alignment horizontal="left"/>
      <protection/>
    </xf>
    <xf numFmtId="0" fontId="25" fillId="0" borderId="10" xfId="55" applyFont="1" applyFill="1" applyBorder="1" applyAlignment="1">
      <alignment horizontal="left"/>
      <protection/>
    </xf>
    <xf numFmtId="0" fontId="25" fillId="0" borderId="78" xfId="55" applyFont="1" applyFill="1" applyBorder="1" applyAlignment="1">
      <alignment horizontal="left"/>
      <protection/>
    </xf>
    <xf numFmtId="0" fontId="25" fillId="0" borderId="23" xfId="55" applyFont="1" applyFill="1" applyBorder="1" applyAlignment="1">
      <alignment horizontal="left"/>
      <protection/>
    </xf>
    <xf numFmtId="0" fontId="24" fillId="0" borderId="57" xfId="55" applyFont="1" applyFill="1" applyBorder="1" applyAlignment="1">
      <alignment horizontal="right"/>
      <protection/>
    </xf>
    <xf numFmtId="0" fontId="24" fillId="0" borderId="58" xfId="55" applyFont="1" applyFill="1" applyBorder="1" applyAlignment="1">
      <alignment horizontal="right"/>
      <protection/>
    </xf>
    <xf numFmtId="0" fontId="24" fillId="0" borderId="59" xfId="55" applyFont="1" applyFill="1" applyBorder="1" applyAlignment="1">
      <alignment horizontal="right"/>
      <protection/>
    </xf>
    <xf numFmtId="0" fontId="24" fillId="0" borderId="78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16" borderId="76" xfId="55" applyFont="1" applyFill="1" applyBorder="1" applyAlignment="1">
      <alignment horizontal="center" vertical="center" wrapText="1"/>
      <protection/>
    </xf>
    <xf numFmtId="0" fontId="24" fillId="16" borderId="77" xfId="55" applyFont="1" applyFill="1" applyBorder="1" applyAlignment="1">
      <alignment horizontal="center" vertical="center" wrapText="1"/>
      <protection/>
    </xf>
    <xf numFmtId="0" fontId="25" fillId="0" borderId="76" xfId="55" applyFont="1" applyFill="1" applyBorder="1" applyAlignment="1">
      <alignment horizontal="center"/>
      <protection/>
    </xf>
    <xf numFmtId="0" fontId="25" fillId="0" borderId="77" xfId="55" applyFont="1" applyFill="1" applyBorder="1" applyAlignment="1">
      <alignment horizontal="center"/>
      <protection/>
    </xf>
    <xf numFmtId="0" fontId="25" fillId="0" borderId="33" xfId="55" applyFont="1" applyFill="1" applyBorder="1" applyAlignment="1">
      <alignment horizontal="center"/>
      <protection/>
    </xf>
    <xf numFmtId="0" fontId="24" fillId="16" borderId="81" xfId="55" applyFont="1" applyFill="1" applyBorder="1" applyAlignment="1">
      <alignment horizontal="center"/>
      <protection/>
    </xf>
    <xf numFmtId="0" fontId="24" fillId="16" borderId="82" xfId="55" applyFont="1" applyFill="1" applyBorder="1" applyAlignment="1">
      <alignment horizontal="center"/>
      <protection/>
    </xf>
    <xf numFmtId="0" fontId="24" fillId="16" borderId="83" xfId="55" applyFont="1" applyFill="1" applyBorder="1" applyAlignment="1">
      <alignment horizontal="center"/>
      <protection/>
    </xf>
    <xf numFmtId="0" fontId="24" fillId="16" borderId="51" xfId="55" applyFont="1" applyFill="1" applyBorder="1" applyAlignment="1">
      <alignment horizontal="center"/>
      <protection/>
    </xf>
    <xf numFmtId="0" fontId="24" fillId="16" borderId="52" xfId="55" applyFont="1" applyFill="1" applyBorder="1" applyAlignment="1">
      <alignment horizontal="center"/>
      <protection/>
    </xf>
    <xf numFmtId="0" fontId="24" fillId="16" borderId="53" xfId="55" applyFont="1" applyFill="1" applyBorder="1" applyAlignment="1">
      <alignment horizontal="center"/>
      <protection/>
    </xf>
    <xf numFmtId="0" fontId="24" fillId="0" borderId="11" xfId="55" applyFont="1" applyFill="1" applyBorder="1" applyAlignment="1">
      <alignment horizontal="center" vertical="center" wrapText="1"/>
      <protection/>
    </xf>
    <xf numFmtId="0" fontId="24" fillId="0" borderId="10" xfId="55" applyFont="1" applyFill="1" applyBorder="1" applyAlignment="1">
      <alignment horizontal="center" vertical="center" wrapText="1"/>
      <protection/>
    </xf>
    <xf numFmtId="0" fontId="24" fillId="0" borderId="13" xfId="55" applyFont="1" applyFill="1" applyBorder="1" applyAlignment="1">
      <alignment horizontal="center" vertical="center" wrapText="1"/>
      <protection/>
    </xf>
    <xf numFmtId="0" fontId="24" fillId="0" borderId="43" xfId="55" applyFont="1" applyFill="1" applyBorder="1" applyAlignment="1">
      <alignment horizontal="right"/>
      <protection/>
    </xf>
    <xf numFmtId="0" fontId="24" fillId="0" borderId="35" xfId="55" applyFont="1" applyFill="1" applyBorder="1" applyAlignment="1">
      <alignment horizontal="right"/>
      <protection/>
    </xf>
    <xf numFmtId="0" fontId="24" fillId="0" borderId="43" xfId="55" applyFont="1" applyFill="1" applyBorder="1" applyAlignment="1">
      <alignment horizontal="center"/>
      <protection/>
    </xf>
    <xf numFmtId="0" fontId="24" fillId="0" borderId="35" xfId="55" applyFont="1" applyFill="1" applyBorder="1" applyAlignment="1">
      <alignment horizontal="center"/>
      <protection/>
    </xf>
    <xf numFmtId="0" fontId="24" fillId="0" borderId="44" xfId="55" applyFont="1" applyFill="1" applyBorder="1" applyAlignment="1">
      <alignment horizontal="center"/>
      <protection/>
    </xf>
    <xf numFmtId="0" fontId="24" fillId="16" borderId="46" xfId="55" applyFont="1" applyFill="1" applyBorder="1" applyAlignment="1">
      <alignment horizontal="center" vertical="center" wrapText="1"/>
      <protection/>
    </xf>
    <xf numFmtId="0" fontId="26" fillId="16" borderId="47" xfId="55" applyFont="1" applyFill="1" applyBorder="1" applyAlignment="1">
      <alignment horizontal="center" vertical="center" wrapText="1"/>
      <protection/>
    </xf>
    <xf numFmtId="0" fontId="26" fillId="16" borderId="18" xfId="55" applyFont="1" applyFill="1" applyBorder="1" applyAlignment="1">
      <alignment horizontal="center" vertical="center" wrapText="1"/>
      <protection/>
    </xf>
    <xf numFmtId="0" fontId="24" fillId="0" borderId="10" xfId="55" applyFont="1" applyFill="1" applyBorder="1" applyAlignment="1">
      <alignment horizontal="left"/>
      <protection/>
    </xf>
    <xf numFmtId="0" fontId="29" fillId="0" borderId="35" xfId="55" applyFont="1" applyBorder="1" applyAlignment="1">
      <alignment horizontal="right"/>
      <protection/>
    </xf>
    <xf numFmtId="0" fontId="29" fillId="0" borderId="36" xfId="55" applyFont="1" applyBorder="1" applyAlignment="1">
      <alignment horizontal="right"/>
      <protection/>
    </xf>
    <xf numFmtId="0" fontId="26" fillId="0" borderId="36" xfId="55" applyFont="1" applyFill="1" applyBorder="1" applyAlignment="1">
      <alignment horizontal="right"/>
      <protection/>
    </xf>
    <xf numFmtId="0" fontId="24" fillId="0" borderId="67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40" xfId="55" applyFont="1" applyFill="1" applyBorder="1" applyAlignment="1">
      <alignment horizontal="center"/>
      <protection/>
    </xf>
    <xf numFmtId="0" fontId="24" fillId="16" borderId="47" xfId="55" applyFont="1" applyFill="1" applyBorder="1" applyAlignment="1">
      <alignment horizontal="center" vertical="center" wrapText="1"/>
      <protection/>
    </xf>
    <xf numFmtId="0" fontId="24" fillId="0" borderId="76" xfId="55" applyFont="1" applyFill="1" applyBorder="1" applyAlignment="1">
      <alignment horizontal="center"/>
      <protection/>
    </xf>
    <xf numFmtId="0" fontId="24" fillId="0" borderId="77" xfId="55" applyFont="1" applyFill="1" applyBorder="1" applyAlignment="1">
      <alignment horizontal="center"/>
      <protection/>
    </xf>
    <xf numFmtId="0" fontId="24" fillId="0" borderId="33" xfId="55" applyFont="1" applyFill="1" applyBorder="1" applyAlignment="1">
      <alignment horizontal="center"/>
      <protection/>
    </xf>
    <xf numFmtId="0" fontId="24" fillId="0" borderId="34" xfId="55" applyFont="1" applyFill="1" applyBorder="1" applyAlignment="1">
      <alignment horizontal="left"/>
      <protection/>
    </xf>
    <xf numFmtId="0" fontId="24" fillId="0" borderId="35" xfId="55" applyFont="1" applyFill="1" applyBorder="1" applyAlignment="1">
      <alignment horizontal="left"/>
      <protection/>
    </xf>
    <xf numFmtId="0" fontId="24" fillId="0" borderId="36" xfId="55" applyFont="1" applyFill="1" applyBorder="1" applyAlignment="1">
      <alignment horizontal="left"/>
      <protection/>
    </xf>
    <xf numFmtId="0" fontId="24" fillId="0" borderId="73" xfId="55" applyFont="1" applyFill="1" applyBorder="1" applyAlignment="1">
      <alignment horizontal="center"/>
      <protection/>
    </xf>
    <xf numFmtId="0" fontId="24" fillId="0" borderId="74" xfId="55" applyFont="1" applyFill="1" applyBorder="1" applyAlignment="1">
      <alignment horizontal="center"/>
      <protection/>
    </xf>
    <xf numFmtId="0" fontId="24" fillId="0" borderId="75" xfId="55" applyFont="1" applyFill="1" applyBorder="1" applyAlignment="1">
      <alignment horizontal="center"/>
      <protection/>
    </xf>
    <xf numFmtId="0" fontId="24" fillId="0" borderId="70" xfId="55" applyFont="1" applyFill="1" applyBorder="1" applyAlignment="1">
      <alignment horizontal="right" wrapText="1"/>
      <protection/>
    </xf>
    <xf numFmtId="0" fontId="24" fillId="0" borderId="71" xfId="55" applyFont="1" applyFill="1" applyBorder="1" applyAlignment="1">
      <alignment horizontal="right" wrapText="1"/>
      <protection/>
    </xf>
    <xf numFmtId="0" fontId="26" fillId="0" borderId="72" xfId="55" applyFont="1" applyFill="1" applyBorder="1" applyAlignment="1">
      <alignment horizontal="right" wrapText="1"/>
      <protection/>
    </xf>
    <xf numFmtId="0" fontId="25" fillId="0" borderId="68" xfId="55" applyFont="1" applyFill="1" applyBorder="1" applyAlignment="1">
      <alignment horizontal="left"/>
      <protection/>
    </xf>
    <xf numFmtId="0" fontId="25" fillId="0" borderId="69" xfId="55" applyFont="1" applyFill="1" applyBorder="1" applyAlignment="1">
      <alignment horizontal="left"/>
      <protection/>
    </xf>
    <xf numFmtId="0" fontId="24" fillId="0" borderId="36" xfId="55" applyFont="1" applyFill="1" applyBorder="1" applyAlignment="1">
      <alignment horizontal="right"/>
      <protection/>
    </xf>
    <xf numFmtId="0" fontId="24" fillId="0" borderId="11" xfId="55" applyFont="1" applyFill="1" applyBorder="1" applyAlignment="1">
      <alignment horizontal="right"/>
      <protection/>
    </xf>
    <xf numFmtId="0" fontId="24" fillId="0" borderId="10" xfId="55" applyFont="1" applyFill="1" applyBorder="1" applyAlignment="1">
      <alignment horizontal="right"/>
      <protection/>
    </xf>
    <xf numFmtId="0" fontId="25" fillId="0" borderId="34" xfId="55" applyFont="1" applyFill="1" applyBorder="1" applyAlignment="1">
      <alignment horizontal="left" vertical="center" wrapText="1"/>
      <protection/>
    </xf>
    <xf numFmtId="0" fontId="25" fillId="0" borderId="35" xfId="55" applyFont="1" applyFill="1" applyBorder="1" applyAlignment="1">
      <alignment horizontal="left" vertical="center" wrapText="1"/>
      <protection/>
    </xf>
    <xf numFmtId="0" fontId="25" fillId="0" borderId="36" xfId="55" applyFont="1" applyFill="1" applyBorder="1" applyAlignment="1">
      <alignment horizontal="left" vertical="center" wrapText="1"/>
      <protection/>
    </xf>
    <xf numFmtId="0" fontId="24" fillId="0" borderId="11" xfId="55" applyFont="1" applyFill="1" applyBorder="1" applyAlignment="1">
      <alignment horizontal="center"/>
      <protection/>
    </xf>
    <xf numFmtId="0" fontId="24" fillId="0" borderId="10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16" borderId="67" xfId="55" applyFont="1" applyFill="1" applyBorder="1" applyAlignment="1">
      <alignment horizontal="center" vertical="center" wrapText="1"/>
      <protection/>
    </xf>
    <xf numFmtId="0" fontId="26" fillId="16" borderId="0" xfId="55" applyFont="1" applyFill="1" applyBorder="1" applyAlignment="1">
      <alignment horizontal="center" vertical="center" wrapText="1"/>
      <protection/>
    </xf>
    <xf numFmtId="0" fontId="26" fillId="16" borderId="40" xfId="55" applyFont="1" applyFill="1" applyBorder="1" applyAlignment="1">
      <alignment horizontal="center" vertical="center" wrapText="1"/>
      <protection/>
    </xf>
    <xf numFmtId="0" fontId="25" fillId="0" borderId="0" xfId="55" applyFont="1" applyFill="1" applyBorder="1" applyAlignment="1">
      <alignment horizontal="center"/>
      <protection/>
    </xf>
    <xf numFmtId="0" fontId="24" fillId="0" borderId="11" xfId="55" applyFont="1" applyFill="1" applyBorder="1" applyAlignment="1">
      <alignment horizontal="right" wrapText="1"/>
      <protection/>
    </xf>
    <xf numFmtId="0" fontId="26" fillId="0" borderId="10" xfId="55" applyFont="1" applyBorder="1" applyAlignment="1">
      <alignment horizontal="right" wrapText="1"/>
      <protection/>
    </xf>
    <xf numFmtId="0" fontId="25" fillId="0" borderId="10" xfId="54" applyFont="1" applyBorder="1" applyAlignment="1">
      <alignment vertical="center" wrapText="1"/>
      <protection/>
    </xf>
    <xf numFmtId="0" fontId="25" fillId="0" borderId="43" xfId="54" applyFont="1" applyBorder="1" applyAlignment="1">
      <alignment horizontal="left" vertical="center" wrapText="1"/>
      <protection/>
    </xf>
    <xf numFmtId="0" fontId="25" fillId="0" borderId="35" xfId="54" applyFont="1" applyBorder="1" applyAlignment="1">
      <alignment horizontal="left" vertical="center" wrapText="1"/>
      <protection/>
    </xf>
    <xf numFmtId="0" fontId="25" fillId="0" borderId="36" xfId="54" applyFont="1" applyBorder="1" applyAlignment="1">
      <alignment horizontal="left" vertical="center" wrapText="1"/>
      <protection/>
    </xf>
    <xf numFmtId="0" fontId="24" fillId="0" borderId="43" xfId="55" applyFont="1" applyFill="1" applyBorder="1" applyAlignment="1">
      <alignment horizontal="right" vertical="center" wrapText="1"/>
      <protection/>
    </xf>
    <xf numFmtId="0" fontId="24" fillId="0" borderId="35" xfId="55" applyFont="1" applyFill="1" applyBorder="1" applyAlignment="1">
      <alignment horizontal="right" vertical="center" wrapText="1"/>
      <protection/>
    </xf>
    <xf numFmtId="0" fontId="26" fillId="0" borderId="36" xfId="55" applyFont="1" applyFill="1" applyBorder="1" applyAlignment="1">
      <alignment horizontal="right" vertical="center" wrapText="1"/>
      <protection/>
    </xf>
    <xf numFmtId="0" fontId="25" fillId="0" borderId="48" xfId="55" applyFont="1" applyFill="1" applyBorder="1" applyAlignment="1">
      <alignment horizontal="center"/>
      <protection/>
    </xf>
    <xf numFmtId="0" fontId="25" fillId="0" borderId="49" xfId="55" applyFont="1" applyFill="1" applyBorder="1" applyAlignment="1">
      <alignment horizontal="center"/>
      <protection/>
    </xf>
    <xf numFmtId="0" fontId="25" fillId="0" borderId="50" xfId="55" applyFont="1" applyFill="1" applyBorder="1" applyAlignment="1">
      <alignment horizontal="center"/>
      <protection/>
    </xf>
    <xf numFmtId="0" fontId="25" fillId="24" borderId="10" xfId="55" applyFont="1" applyFill="1" applyBorder="1" applyAlignment="1">
      <alignment horizontal="left" vertical="top" wrapText="1"/>
      <protection/>
    </xf>
    <xf numFmtId="0" fontId="26" fillId="0" borderId="10" xfId="55" applyFont="1" applyBorder="1" applyAlignment="1">
      <alignment horizontal="left"/>
      <protection/>
    </xf>
    <xf numFmtId="4" fontId="24" fillId="0" borderId="10" xfId="55" applyNumberFormat="1" applyFont="1" applyFill="1" applyBorder="1" applyAlignment="1">
      <alignment horizontal="center" vertical="center" wrapText="1"/>
      <protection/>
    </xf>
    <xf numFmtId="4" fontId="26" fillId="0" borderId="13" xfId="55" applyNumberFormat="1" applyFont="1" applyBorder="1" applyAlignment="1">
      <alignment horizontal="center" vertical="center" wrapText="1"/>
      <protection/>
    </xf>
    <xf numFmtId="49" fontId="24" fillId="0" borderId="10" xfId="55" applyNumberFormat="1" applyFont="1" applyFill="1" applyBorder="1" applyAlignment="1">
      <alignment horizontal="center" vertical="center" wrapText="1"/>
      <protection/>
    </xf>
    <xf numFmtId="49" fontId="26" fillId="0" borderId="13" xfId="55" applyNumberFormat="1" applyFont="1" applyBorder="1" applyAlignment="1">
      <alignment horizontal="center" vertical="center" wrapText="1"/>
      <protection/>
    </xf>
    <xf numFmtId="0" fontId="25" fillId="0" borderId="11" xfId="55" applyFont="1" applyFill="1" applyBorder="1" applyAlignment="1">
      <alignment horizontal="center"/>
      <protection/>
    </xf>
    <xf numFmtId="0" fontId="25" fillId="0" borderId="10" xfId="55" applyFont="1" applyFill="1" applyBorder="1" applyAlignment="1">
      <alignment horizontal="center"/>
      <protection/>
    </xf>
    <xf numFmtId="0" fontId="25" fillId="0" borderId="13" xfId="55" applyFont="1" applyFill="1" applyBorder="1" applyAlignment="1">
      <alignment horizontal="center"/>
      <protection/>
    </xf>
    <xf numFmtId="0" fontId="24" fillId="24" borderId="10" xfId="55" applyFont="1" applyFill="1" applyBorder="1" applyAlignment="1">
      <alignment horizontal="left" vertical="top" wrapText="1"/>
      <protection/>
    </xf>
    <xf numFmtId="14" fontId="24" fillId="0" borderId="10" xfId="55" applyNumberFormat="1" applyFont="1" applyFill="1" applyBorder="1" applyAlignment="1">
      <alignment horizontal="center" vertical="center" wrapText="1"/>
      <protection/>
    </xf>
    <xf numFmtId="0" fontId="26" fillId="0" borderId="13" xfId="55" applyFont="1" applyBorder="1" applyAlignment="1">
      <alignment horizontal="center" vertical="center" wrapText="1"/>
      <protection/>
    </xf>
    <xf numFmtId="0" fontId="25" fillId="28" borderId="10" xfId="55" applyNumberFormat="1" applyFont="1" applyFill="1" applyBorder="1" applyAlignment="1">
      <alignment horizontal="center" vertical="center" wrapText="1"/>
      <protection/>
    </xf>
    <xf numFmtId="0" fontId="26" fillId="28" borderId="13" xfId="55" applyNumberFormat="1" applyFont="1" applyFill="1" applyBorder="1" applyAlignment="1">
      <alignment horizontal="center" vertical="center" wrapText="1"/>
      <protection/>
    </xf>
    <xf numFmtId="0" fontId="25" fillId="24" borderId="66" xfId="55" applyFont="1" applyFill="1" applyBorder="1" applyAlignment="1">
      <alignment horizontal="left" vertical="top" wrapText="1"/>
      <protection/>
    </xf>
    <xf numFmtId="0" fontId="25" fillId="24" borderId="58" xfId="55" applyFont="1" applyFill="1" applyBorder="1" applyAlignment="1">
      <alignment horizontal="left" vertical="top" wrapText="1"/>
      <protection/>
    </xf>
    <xf numFmtId="0" fontId="25" fillId="24" borderId="85" xfId="55" applyFont="1" applyFill="1" applyBorder="1" applyAlignment="1">
      <alignment horizontal="left" vertical="top" wrapText="1"/>
      <protection/>
    </xf>
    <xf numFmtId="0" fontId="25" fillId="28" borderId="66" xfId="55" applyNumberFormat="1" applyFont="1" applyFill="1" applyBorder="1" applyAlignment="1">
      <alignment horizontal="center" vertical="center" wrapText="1"/>
      <protection/>
    </xf>
    <xf numFmtId="0" fontId="25" fillId="28" borderId="59" xfId="55" applyNumberFormat="1" applyFont="1" applyFill="1" applyBorder="1" applyAlignment="1">
      <alignment horizontal="center" vertical="center" wrapText="1"/>
      <protection/>
    </xf>
    <xf numFmtId="0" fontId="21" fillId="0" borderId="49" xfId="55" applyFont="1" applyFill="1" applyBorder="1" applyAlignment="1">
      <alignment horizontal="center" vertical="center"/>
      <protection/>
    </xf>
    <xf numFmtId="0" fontId="24" fillId="16" borderId="38" xfId="55" applyFont="1" applyFill="1" applyBorder="1" applyAlignment="1">
      <alignment horizontal="center"/>
      <protection/>
    </xf>
    <xf numFmtId="0" fontId="24" fillId="16" borderId="45" xfId="55" applyFont="1" applyFill="1" applyBorder="1" applyAlignment="1">
      <alignment horizontal="center"/>
      <protection/>
    </xf>
    <xf numFmtId="0" fontId="24" fillId="16" borderId="60" xfId="55" applyFont="1" applyFill="1" applyBorder="1" applyAlignment="1">
      <alignment horizontal="center"/>
      <protection/>
    </xf>
    <xf numFmtId="0" fontId="24" fillId="0" borderId="11" xfId="55" applyFont="1" applyFill="1" applyBorder="1" applyAlignment="1">
      <alignment horizontal="left"/>
      <protection/>
    </xf>
    <xf numFmtId="0" fontId="24" fillId="0" borderId="13" xfId="55" applyFont="1" applyFill="1" applyBorder="1" applyAlignment="1">
      <alignment horizontal="left"/>
      <protection/>
    </xf>
    <xf numFmtId="0" fontId="24" fillId="0" borderId="43" xfId="55" applyFont="1" applyFill="1" applyBorder="1" applyAlignment="1">
      <alignment horizontal="left"/>
      <protection/>
    </xf>
    <xf numFmtId="0" fontId="24" fillId="0" borderId="44" xfId="55" applyFont="1" applyFill="1" applyBorder="1" applyAlignment="1">
      <alignment horizontal="left"/>
      <protection/>
    </xf>
    <xf numFmtId="0" fontId="24" fillId="0" borderId="48" xfId="55" applyFont="1" applyFill="1" applyBorder="1" applyAlignment="1">
      <alignment horizontal="center"/>
      <protection/>
    </xf>
    <xf numFmtId="0" fontId="24" fillId="0" borderId="49" xfId="55" applyFont="1" applyFill="1" applyBorder="1" applyAlignment="1">
      <alignment horizontal="center"/>
      <protection/>
    </xf>
    <xf numFmtId="0" fontId="24" fillId="0" borderId="50" xfId="55" applyFont="1" applyFill="1" applyBorder="1" applyAlignment="1">
      <alignment horizontal="center"/>
      <protection/>
    </xf>
    <xf numFmtId="0" fontId="24" fillId="0" borderId="61" xfId="55" applyFont="1" applyFill="1" applyBorder="1" applyAlignment="1">
      <alignment horizontal="center"/>
      <protection/>
    </xf>
    <xf numFmtId="0" fontId="24" fillId="0" borderId="31" xfId="55" applyFont="1" applyFill="1" applyBorder="1" applyAlignment="1">
      <alignment horizontal="center"/>
      <protection/>
    </xf>
    <xf numFmtId="0" fontId="24" fillId="0" borderId="62" xfId="55" applyFont="1" applyFill="1" applyBorder="1" applyAlignment="1">
      <alignment horizontal="center"/>
      <protection/>
    </xf>
    <xf numFmtId="0" fontId="24" fillId="16" borderId="63" xfId="55" applyFont="1" applyFill="1" applyBorder="1" applyAlignment="1">
      <alignment horizontal="center" vertical="center" wrapText="1"/>
      <protection/>
    </xf>
    <xf numFmtId="0" fontId="26" fillId="16" borderId="64" xfId="55" applyFont="1" applyFill="1" applyBorder="1" applyAlignment="1">
      <alignment horizontal="center" vertical="center" wrapText="1"/>
      <protection/>
    </xf>
    <xf numFmtId="0" fontId="26" fillId="16" borderId="65" xfId="55" applyFont="1" applyFill="1" applyBorder="1" applyAlignment="1">
      <alignment horizontal="center" vertical="center" wrapText="1"/>
      <protection/>
    </xf>
    <xf numFmtId="0" fontId="25" fillId="24" borderId="34" xfId="55" applyFont="1" applyFill="1" applyBorder="1" applyAlignment="1">
      <alignment horizontal="left" vertical="top" wrapText="1"/>
      <protection/>
    </xf>
    <xf numFmtId="0" fontId="25" fillId="24" borderId="35" xfId="55" applyFont="1" applyFill="1" applyBorder="1" applyAlignment="1">
      <alignment horizontal="left" vertical="top" wrapText="1"/>
      <protection/>
    </xf>
    <xf numFmtId="0" fontId="25" fillId="24" borderId="36" xfId="55" applyFont="1" applyFill="1" applyBorder="1" applyAlignment="1">
      <alignment horizontal="left" vertical="top" wrapText="1"/>
      <protection/>
    </xf>
    <xf numFmtId="2" fontId="25" fillId="28" borderId="10" xfId="55" applyNumberFormat="1" applyFont="1" applyFill="1" applyBorder="1" applyAlignment="1">
      <alignment horizontal="center" vertical="center" wrapText="1"/>
      <protection/>
    </xf>
    <xf numFmtId="2" fontId="26" fillId="28" borderId="13" xfId="55" applyNumberFormat="1" applyFont="1" applyFill="1" applyBorder="1" applyAlignment="1">
      <alignment horizontal="center" vertical="center" wrapText="1"/>
      <protection/>
    </xf>
    <xf numFmtId="173" fontId="25" fillId="30" borderId="79" xfId="55" applyNumberFormat="1" applyFont="1" applyFill="1" applyBorder="1" applyAlignment="1">
      <alignment horizontal="left" vertical="center"/>
      <protection/>
    </xf>
    <xf numFmtId="173" fontId="25" fillId="30" borderId="74" xfId="55" applyNumberFormat="1" applyFont="1" applyFill="1" applyBorder="1" applyAlignment="1">
      <alignment horizontal="left" vertical="center"/>
      <protection/>
    </xf>
    <xf numFmtId="173" fontId="25" fillId="30" borderId="80" xfId="55" applyNumberFormat="1" applyFont="1" applyFill="1" applyBorder="1" applyAlignment="1">
      <alignment horizontal="left" vertical="center"/>
      <protection/>
    </xf>
    <xf numFmtId="0" fontId="32" fillId="26" borderId="0" xfId="55" applyFont="1" applyFill="1" applyAlignment="1">
      <alignment horizontal="center"/>
      <protection/>
    </xf>
    <xf numFmtId="0" fontId="24" fillId="26" borderId="31" xfId="55" applyFont="1" applyFill="1" applyBorder="1" applyAlignment="1">
      <alignment horizontal="center"/>
      <protection/>
    </xf>
    <xf numFmtId="0" fontId="24" fillId="26" borderId="0" xfId="55" applyFont="1" applyFill="1" applyBorder="1" applyAlignment="1">
      <alignment horizontal="center"/>
      <protection/>
    </xf>
    <xf numFmtId="2" fontId="25" fillId="31" borderId="10" xfId="55" applyNumberFormat="1" applyFont="1" applyFill="1" applyBorder="1" applyAlignment="1">
      <alignment horizontal="center" vertical="center" wrapText="1"/>
      <protection/>
    </xf>
    <xf numFmtId="2" fontId="26" fillId="31" borderId="13" xfId="55" applyNumberFormat="1" applyFont="1" applyFill="1" applyBorder="1" applyAlignment="1">
      <alignment horizontal="center" vertical="center" wrapText="1"/>
      <protection/>
    </xf>
    <xf numFmtId="0" fontId="25" fillId="31" borderId="10" xfId="55" applyNumberFormat="1" applyFont="1" applyFill="1" applyBorder="1" applyAlignment="1">
      <alignment horizontal="center" vertical="center" wrapText="1"/>
      <protection/>
    </xf>
    <xf numFmtId="0" fontId="26" fillId="31" borderId="13" xfId="55" applyNumberFormat="1" applyFont="1" applyFill="1" applyBorder="1" applyAlignment="1">
      <alignment horizontal="center" vertical="center" wrapText="1"/>
      <protection/>
    </xf>
    <xf numFmtId="0" fontId="25" fillId="31" borderId="66" xfId="55" applyNumberFormat="1" applyFont="1" applyFill="1" applyBorder="1" applyAlignment="1">
      <alignment horizontal="center" vertical="center" wrapText="1"/>
      <protection/>
    </xf>
    <xf numFmtId="0" fontId="25" fillId="31" borderId="59" xfId="55" applyNumberFormat="1" applyFont="1" applyFill="1" applyBorder="1" applyAlignment="1">
      <alignment horizontal="center" vertical="center" wrapText="1"/>
      <protection/>
    </xf>
    <xf numFmtId="0" fontId="31" fillId="26" borderId="39" xfId="55" applyFont="1" applyFill="1" applyBorder="1" applyAlignment="1">
      <alignment horizontal="center"/>
      <protection/>
    </xf>
    <xf numFmtId="0" fontId="31" fillId="26" borderId="0" xfId="55" applyFont="1" applyFill="1" applyBorder="1" applyAlignment="1">
      <alignment horizontal="center"/>
      <protection/>
    </xf>
    <xf numFmtId="0" fontId="31" fillId="26" borderId="41" xfId="55" applyFont="1" applyFill="1" applyBorder="1" applyAlignment="1">
      <alignment horizontal="center"/>
      <protection/>
    </xf>
    <xf numFmtId="0" fontId="24" fillId="0" borderId="10" xfId="55" applyFont="1" applyBorder="1" applyAlignment="1">
      <alignment horizontal="center" vertical="center"/>
      <protection/>
    </xf>
    <xf numFmtId="0" fontId="25" fillId="0" borderId="43" xfId="55" applyFont="1" applyFill="1" applyBorder="1" applyAlignment="1">
      <alignment horizontal="left"/>
      <protection/>
    </xf>
    <xf numFmtId="0" fontId="25" fillId="0" borderId="36" xfId="55" applyFont="1" applyFill="1" applyBorder="1" applyAlignment="1">
      <alignment horizontal="left"/>
      <protection/>
    </xf>
    <xf numFmtId="0" fontId="24" fillId="0" borderId="48" xfId="55" applyFont="1" applyFill="1" applyBorder="1" applyAlignment="1">
      <alignment horizontal="right"/>
      <protection/>
    </xf>
    <xf numFmtId="0" fontId="24" fillId="0" borderId="49" xfId="55" applyFont="1" applyFill="1" applyBorder="1" applyAlignment="1">
      <alignment horizontal="right"/>
      <protection/>
    </xf>
    <xf numFmtId="0" fontId="24" fillId="0" borderId="50" xfId="55" applyFont="1" applyFill="1" applyBorder="1" applyAlignment="1">
      <alignment horizontal="right"/>
      <protection/>
    </xf>
    <xf numFmtId="0" fontId="24" fillId="0" borderId="57" xfId="55" applyFont="1" applyFill="1" applyBorder="1" applyAlignment="1">
      <alignment horizontal="center"/>
      <protection/>
    </xf>
    <xf numFmtId="0" fontId="24" fillId="0" borderId="58" xfId="55" applyFont="1" applyFill="1" applyBorder="1" applyAlignment="1">
      <alignment horizontal="center"/>
      <protection/>
    </xf>
    <xf numFmtId="0" fontId="24" fillId="0" borderId="59" xfId="55" applyFont="1" applyFill="1" applyBorder="1" applyAlignment="1">
      <alignment horizontal="center"/>
      <protection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Moeda 2" xfId="48"/>
    <cellStyle name="Moeda 3" xfId="49"/>
    <cellStyle name="Moeda 4" xfId="50"/>
    <cellStyle name="Neutra" xfId="51"/>
    <cellStyle name="Normal 2" xfId="52"/>
    <cellStyle name="Normal 3" xfId="53"/>
    <cellStyle name="Normal_Pasta2" xfId="54"/>
    <cellStyle name="Normal_Pr 062012 Telefonista SAMF Ministerio fazenda" xfId="55"/>
    <cellStyle name="Nota" xfId="56"/>
    <cellStyle name="Percent" xfId="57"/>
    <cellStyle name="Porcentagem 2" xfId="58"/>
    <cellStyle name="Porcentagem 3" xfId="59"/>
    <cellStyle name="Porcentagem 4" xfId="60"/>
    <cellStyle name="Saída" xfId="61"/>
    <cellStyle name="Separador de mil?ares_8905-3" xfId="62"/>
    <cellStyle name="Comma [0]" xfId="63"/>
    <cellStyle name="Separador de milhares 2" xfId="64"/>
    <cellStyle name="Separador de milꚌares_8905-3" xfId="65"/>
    <cellStyle name="Texto de Aviso" xfId="66"/>
    <cellStyle name="Texto Explicativo" xfId="67"/>
    <cellStyle name="Título" xfId="68"/>
    <cellStyle name="Título 1" xfId="69"/>
    <cellStyle name="Título 2" xfId="70"/>
    <cellStyle name="Título 3" xfId="71"/>
    <cellStyle name="Título 4" xfId="72"/>
    <cellStyle name="Total" xfId="73"/>
    <cellStyle name="Comma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C\SYS\desen\nota\Gen98#09\GEN96#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uz"/>
      <sheetName val="cota"/>
      <sheetName val="tab."/>
      <sheetName val="c.gr"/>
      <sheetName val="enpe."/>
      <sheetName val="div"/>
      <sheetName val="ric."/>
      <sheetName val="prop."/>
      <sheetName val="8905-1"/>
      <sheetName val="8905-2"/>
      <sheetName val="8905-3"/>
      <sheetName val="8905-4"/>
      <sheetName val="8910-1"/>
      <sheetName val="8910-2"/>
      <sheetName val="8915-1"/>
      <sheetName val="8915-2"/>
      <sheetName val="8915-3"/>
      <sheetName val="8920-1"/>
      <sheetName val="8920-2"/>
      <sheetName val="8925-1"/>
      <sheetName val="8930-1"/>
      <sheetName val="8935-1"/>
      <sheetName val="8945-1"/>
      <sheetName val="8950-1"/>
      <sheetName val="8955-1"/>
      <sheetName val="8960-1"/>
      <sheetName val="ANX2"/>
      <sheetName val="rc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dcruz"/>
      <sheetName val="dmari"/>
      <sheetName val="drei"/>
      <sheetName val="pven"/>
      <sheetName val="p cc"/>
      <sheetName val="pcida"/>
      <sheetName val="firmas"/>
      <sheetName val="evolução"/>
      <sheetName val="evolução (2)"/>
      <sheetName val="Extenso Real"/>
      <sheetName val="Modelo"/>
      <sheetName val="MapaFatMai_06"/>
      <sheetName val="DiversosMai_06"/>
      <sheetName val="RecibosMai_06"/>
      <sheetName val="Parametros"/>
      <sheetName val="Gráf1"/>
      <sheetName val="Gráf2"/>
      <sheetName val="Gráf4"/>
      <sheetName val="Módulo1"/>
      <sheetName val="Fat_diversos"/>
      <sheetName val="lote 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taleducacao.com.br/contabilidade/artigos/51238/calculo-hora-extra-noturna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taleducacao.com.br/contabilidade/artigos/51238/calculo-hora-extra-noturna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taleducacao.com.br/contabilidade/artigos/51238/calculo-hora-extra-noturna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oleObject" Target="../embeddings/oleObject_6_5.bin" /><Relationship Id="rId7" Type="http://schemas.openxmlformats.org/officeDocument/2006/relationships/oleObject" Target="../embeddings/oleObject_6_6.bin" /><Relationship Id="rId8" Type="http://schemas.openxmlformats.org/officeDocument/2006/relationships/oleObject" Target="../embeddings/oleObject_6_7.bin" /><Relationship Id="rId9" Type="http://schemas.openxmlformats.org/officeDocument/2006/relationships/oleObject" Target="../embeddings/oleObject_6_8.bin" /><Relationship Id="rId10" Type="http://schemas.openxmlformats.org/officeDocument/2006/relationships/oleObject" Target="../embeddings/oleObject_6_9.bin" /><Relationship Id="rId11" Type="http://schemas.openxmlformats.org/officeDocument/2006/relationships/oleObject" Target="../embeddings/oleObject_6_10.bin" /><Relationship Id="rId12" Type="http://schemas.openxmlformats.org/officeDocument/2006/relationships/oleObject" Target="../embeddings/oleObject_6_11.bin" /><Relationship Id="rId13" Type="http://schemas.openxmlformats.org/officeDocument/2006/relationships/vmlDrawing" Target="../drawings/vmlDrawing5.vml" /><Relationship Id="rId1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B15" sqref="B15:E15"/>
    </sheetView>
  </sheetViews>
  <sheetFormatPr defaultColWidth="9.140625" defaultRowHeight="12.75"/>
  <sheetData>
    <row r="1" spans="1:15" ht="12.75">
      <c r="A1" s="250" t="s">
        <v>0</v>
      </c>
      <c r="B1" s="250"/>
      <c r="C1" s="250"/>
      <c r="D1" s="250"/>
      <c r="E1" s="250"/>
      <c r="F1" s="250"/>
      <c r="G1" s="250"/>
      <c r="H1" s="251"/>
      <c r="I1" s="251"/>
      <c r="J1" s="251"/>
      <c r="K1" s="251"/>
      <c r="L1" s="251"/>
      <c r="M1" s="251"/>
      <c r="N1" s="251"/>
      <c r="O1" s="251"/>
    </row>
    <row r="2" spans="1:15" ht="12.75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</row>
    <row r="3" spans="1:15" ht="13.5" thickBot="1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</row>
    <row r="4" spans="1:16" ht="12.75">
      <c r="A4" s="253" t="s">
        <v>201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5"/>
      <c r="P4" s="151" t="s">
        <v>206</v>
      </c>
    </row>
    <row r="5" spans="1:16" ht="12.75">
      <c r="A5" s="239" t="s">
        <v>202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1"/>
      <c r="P5" s="151" t="s">
        <v>206</v>
      </c>
    </row>
    <row r="6" spans="1:16" ht="12.75">
      <c r="A6" s="239" t="s">
        <v>219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1"/>
      <c r="P6" s="151" t="s">
        <v>206</v>
      </c>
    </row>
    <row r="7" spans="1:16" ht="12.75">
      <c r="A7" s="239" t="s">
        <v>218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1"/>
      <c r="P7" s="151" t="s">
        <v>206</v>
      </c>
    </row>
    <row r="8" spans="1:16" ht="12.75" customHeight="1">
      <c r="A8" s="239" t="s">
        <v>220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1"/>
      <c r="P8" s="151" t="s">
        <v>206</v>
      </c>
    </row>
    <row r="9" spans="1:16" ht="12.75" customHeight="1">
      <c r="A9" s="239" t="s">
        <v>221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1"/>
      <c r="P9" s="151" t="s">
        <v>206</v>
      </c>
    </row>
    <row r="10" spans="1:16" ht="13.5" thickBot="1">
      <c r="A10" s="265" t="s">
        <v>222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7"/>
      <c r="P10" s="151" t="s">
        <v>206</v>
      </c>
    </row>
    <row r="11" spans="1:15" ht="12.75">
      <c r="A11" s="243" t="s">
        <v>211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5"/>
    </row>
    <row r="12" spans="1:15" ht="12.75" customHeight="1" thickBot="1">
      <c r="A12" s="246"/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8"/>
    </row>
    <row r="13" spans="1:15" ht="15.75">
      <c r="A13" s="153" t="s">
        <v>196</v>
      </c>
      <c r="B13" s="268" t="s">
        <v>212</v>
      </c>
      <c r="C13" s="268"/>
      <c r="D13" s="268"/>
      <c r="E13" s="268"/>
      <c r="F13" s="242" t="s">
        <v>213</v>
      </c>
      <c r="G13" s="242"/>
      <c r="H13" s="242" t="s">
        <v>214</v>
      </c>
      <c r="I13" s="242"/>
      <c r="J13" s="242" t="s">
        <v>215</v>
      </c>
      <c r="K13" s="242"/>
      <c r="L13" s="242" t="s">
        <v>216</v>
      </c>
      <c r="M13" s="242"/>
      <c r="N13" s="242"/>
      <c r="O13" s="269"/>
    </row>
    <row r="14" spans="1:16" ht="15">
      <c r="A14" s="152" t="s">
        <v>208</v>
      </c>
      <c r="B14" s="238" t="s">
        <v>242</v>
      </c>
      <c r="C14" s="238"/>
      <c r="D14" s="238"/>
      <c r="E14" s="238"/>
      <c r="F14" s="249">
        <v>1</v>
      </c>
      <c r="G14" s="249"/>
      <c r="H14" s="270">
        <f>'I - Motorista I'!G146</f>
        <v>0</v>
      </c>
      <c r="I14" s="270"/>
      <c r="J14" s="234">
        <f>'I - Motorista I'!G147+'I - Motorista I'!G142+'I - Motorista I'!G135</f>
        <v>18776.23</v>
      </c>
      <c r="K14" s="237"/>
      <c r="L14" s="234">
        <f>'I - Motorista I'!G149</f>
        <v>18776.23</v>
      </c>
      <c r="M14" s="235"/>
      <c r="N14" s="235"/>
      <c r="O14" s="236"/>
      <c r="P14" s="151" t="s">
        <v>217</v>
      </c>
    </row>
    <row r="15" spans="1:16" ht="15">
      <c r="A15" s="152" t="s">
        <v>209</v>
      </c>
      <c r="B15" s="238" t="s">
        <v>243</v>
      </c>
      <c r="C15" s="238"/>
      <c r="D15" s="238"/>
      <c r="E15" s="238"/>
      <c r="F15" s="249">
        <v>1</v>
      </c>
      <c r="G15" s="249"/>
      <c r="H15" s="234">
        <f>'II-Motorista II'!G146</f>
        <v>0</v>
      </c>
      <c r="I15" s="237"/>
      <c r="J15" s="234">
        <f>'II-Motorista II'!G147+'II-Motorista II'!G142+'II-Motorista II'!G135</f>
        <v>18183.8</v>
      </c>
      <c r="K15" s="237"/>
      <c r="L15" s="234">
        <f>'II-Motorista II'!G149</f>
        <v>18183.8</v>
      </c>
      <c r="M15" s="235"/>
      <c r="N15" s="235"/>
      <c r="O15" s="236"/>
      <c r="P15" s="151" t="s">
        <v>217</v>
      </c>
    </row>
    <row r="16" spans="1:16" ht="12.75" customHeight="1">
      <c r="A16" s="152" t="s">
        <v>210</v>
      </c>
      <c r="B16" s="238" t="s">
        <v>240</v>
      </c>
      <c r="C16" s="238"/>
      <c r="D16" s="238"/>
      <c r="E16" s="238"/>
      <c r="F16" s="249">
        <v>6</v>
      </c>
      <c r="G16" s="249"/>
      <c r="H16" s="270">
        <f>'III - Apoio'!G139</f>
        <v>0</v>
      </c>
      <c r="I16" s="270"/>
      <c r="J16" s="234">
        <f>'III - Apoio'!G140+'III - Apoio'!G135</f>
        <v>0</v>
      </c>
      <c r="K16" s="237"/>
      <c r="L16" s="234">
        <f>'III - Apoio'!G142</f>
        <v>0</v>
      </c>
      <c r="M16" s="235"/>
      <c r="N16" s="235"/>
      <c r="O16" s="236"/>
      <c r="P16" s="151" t="s">
        <v>217</v>
      </c>
    </row>
    <row r="17" spans="1:16" ht="15">
      <c r="A17" s="152" t="s">
        <v>237</v>
      </c>
      <c r="B17" s="238" t="s">
        <v>236</v>
      </c>
      <c r="C17" s="238"/>
      <c r="D17" s="238"/>
      <c r="E17" s="238"/>
      <c r="F17" s="249">
        <v>1</v>
      </c>
      <c r="G17" s="249"/>
      <c r="H17" s="270">
        <f>'III - Apoio (2)'!G139</f>
        <v>0</v>
      </c>
      <c r="I17" s="270"/>
      <c r="J17" s="234">
        <f>'III - Apoio (2)'!G142</f>
        <v>0</v>
      </c>
      <c r="K17" s="237"/>
      <c r="L17" s="234">
        <f>'III - Apoio (2)'!G142</f>
        <v>0</v>
      </c>
      <c r="M17" s="235"/>
      <c r="N17" s="235"/>
      <c r="O17" s="236"/>
      <c r="P17" s="151" t="s">
        <v>217</v>
      </c>
    </row>
    <row r="18" spans="1:16" ht="15">
      <c r="A18" s="152"/>
      <c r="B18" s="238"/>
      <c r="C18" s="238"/>
      <c r="D18" s="238"/>
      <c r="E18" s="238"/>
      <c r="F18" s="249"/>
      <c r="G18" s="249"/>
      <c r="H18" s="270"/>
      <c r="I18" s="270"/>
      <c r="J18" s="234"/>
      <c r="K18" s="237"/>
      <c r="L18" s="234"/>
      <c r="M18" s="235"/>
      <c r="N18" s="235"/>
      <c r="O18" s="236"/>
      <c r="P18" s="151" t="s">
        <v>217</v>
      </c>
    </row>
    <row r="19" spans="1:16" ht="15">
      <c r="A19" s="152"/>
      <c r="B19" s="238"/>
      <c r="C19" s="238"/>
      <c r="D19" s="238"/>
      <c r="E19" s="238"/>
      <c r="F19" s="249"/>
      <c r="G19" s="249"/>
      <c r="H19" s="270"/>
      <c r="I19" s="270"/>
      <c r="J19" s="234"/>
      <c r="K19" s="237"/>
      <c r="L19" s="234"/>
      <c r="M19" s="235"/>
      <c r="N19" s="235"/>
      <c r="O19" s="236"/>
      <c r="P19" s="151" t="s">
        <v>217</v>
      </c>
    </row>
    <row r="20" spans="1:15" ht="16.5" thickBot="1">
      <c r="A20" s="256" t="s">
        <v>223</v>
      </c>
      <c r="B20" s="257"/>
      <c r="C20" s="257"/>
      <c r="D20" s="257"/>
      <c r="E20" s="258"/>
      <c r="F20" s="259">
        <f>SUM(F14:G19)</f>
        <v>9</v>
      </c>
      <c r="G20" s="259"/>
      <c r="H20" s="260">
        <f>SUM(H14:I19)</f>
        <v>0</v>
      </c>
      <c r="I20" s="260"/>
      <c r="J20" s="261">
        <f>SUM(J14:K19)</f>
        <v>36960.03</v>
      </c>
      <c r="K20" s="262"/>
      <c r="L20" s="261">
        <f>SUM(L14:O19)</f>
        <v>36960.03</v>
      </c>
      <c r="M20" s="263"/>
      <c r="N20" s="263"/>
      <c r="O20" s="264"/>
    </row>
  </sheetData>
  <sheetProtection/>
  <mergeCells count="49">
    <mergeCell ref="F19:G19"/>
    <mergeCell ref="J14:K14"/>
    <mergeCell ref="L14:O14"/>
    <mergeCell ref="L15:O15"/>
    <mergeCell ref="H16:I16"/>
    <mergeCell ref="H19:I19"/>
    <mergeCell ref="J19:K19"/>
    <mergeCell ref="H18:I18"/>
    <mergeCell ref="J18:K18"/>
    <mergeCell ref="H17:I17"/>
    <mergeCell ref="L19:O19"/>
    <mergeCell ref="A10:O10"/>
    <mergeCell ref="B19:E19"/>
    <mergeCell ref="B13:E13"/>
    <mergeCell ref="F13:G13"/>
    <mergeCell ref="F14:G14"/>
    <mergeCell ref="F15:G15"/>
    <mergeCell ref="F16:G16"/>
    <mergeCell ref="B14:E14"/>
    <mergeCell ref="L17:O17"/>
    <mergeCell ref="A1:O3"/>
    <mergeCell ref="A4:O4"/>
    <mergeCell ref="A5:O5"/>
    <mergeCell ref="A6:O6"/>
    <mergeCell ref="A7:O7"/>
    <mergeCell ref="A20:E20"/>
    <mergeCell ref="F20:G20"/>
    <mergeCell ref="H20:I20"/>
    <mergeCell ref="J20:K20"/>
    <mergeCell ref="L20:O20"/>
    <mergeCell ref="A8:O8"/>
    <mergeCell ref="J17:K17"/>
    <mergeCell ref="J13:K13"/>
    <mergeCell ref="A9:O9"/>
    <mergeCell ref="A11:O12"/>
    <mergeCell ref="H13:I13"/>
    <mergeCell ref="H15:I15"/>
    <mergeCell ref="F17:G17"/>
    <mergeCell ref="L13:O13"/>
    <mergeCell ref="H14:I14"/>
    <mergeCell ref="L18:O18"/>
    <mergeCell ref="J15:K15"/>
    <mergeCell ref="B15:E15"/>
    <mergeCell ref="J16:K16"/>
    <mergeCell ref="L16:O16"/>
    <mergeCell ref="B16:E16"/>
    <mergeCell ref="B17:E17"/>
    <mergeCell ref="B18:E18"/>
    <mergeCell ref="F18:G1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3"/>
  <sheetViews>
    <sheetView tabSelected="1" zoomScale="90" zoomScaleNormal="90" zoomScalePageLayoutView="0" workbookViewId="0" topLeftCell="A96">
      <selection activeCell="B17" sqref="B17:E18"/>
    </sheetView>
  </sheetViews>
  <sheetFormatPr defaultColWidth="9.140625" defaultRowHeight="12.75"/>
  <cols>
    <col min="1" max="1" width="9.7109375" style="0" customWidth="1"/>
    <col min="2" max="2" width="15.7109375" style="0" customWidth="1"/>
    <col min="3" max="3" width="15.140625" style="0" customWidth="1"/>
    <col min="4" max="4" width="14.00390625" style="0" customWidth="1"/>
    <col min="5" max="5" width="14.140625" style="0" customWidth="1"/>
    <col min="6" max="7" width="14.7109375" style="0" customWidth="1"/>
    <col min="8" max="8" width="14.8515625" style="0" customWidth="1"/>
    <col min="9" max="9" width="15.421875" style="0" customWidth="1"/>
    <col min="10" max="10" width="12.140625" style="0" bestFit="1" customWidth="1"/>
    <col min="11" max="11" width="12.57421875" style="0" bestFit="1" customWidth="1"/>
    <col min="12" max="12" width="11.8515625" style="0" customWidth="1"/>
    <col min="13" max="13" width="12.57421875" style="0" customWidth="1"/>
    <col min="14" max="14" width="12.7109375" style="0" customWidth="1"/>
  </cols>
  <sheetData>
    <row r="1" spans="1:14" ht="43.5" customHeight="1" thickBot="1">
      <c r="A1" s="291" t="s">
        <v>0</v>
      </c>
      <c r="B1" s="291"/>
      <c r="C1" s="291"/>
      <c r="D1" s="291"/>
      <c r="E1" s="291"/>
      <c r="F1" s="291"/>
      <c r="G1" s="291"/>
      <c r="H1" s="81"/>
      <c r="I1" s="84"/>
      <c r="J1" s="84"/>
      <c r="K1" s="84"/>
      <c r="L1" s="84"/>
      <c r="M1" s="84"/>
      <c r="N1" s="84"/>
    </row>
    <row r="2" spans="1:14" ht="12.75">
      <c r="A2" s="292" t="s">
        <v>241</v>
      </c>
      <c r="B2" s="293"/>
      <c r="C2" s="293"/>
      <c r="D2" s="293"/>
      <c r="E2" s="293"/>
      <c r="F2" s="293"/>
      <c r="G2" s="294"/>
      <c r="H2" s="81"/>
      <c r="I2" s="85"/>
      <c r="J2" s="81"/>
      <c r="K2" s="81"/>
      <c r="L2" s="81"/>
      <c r="M2" s="81"/>
      <c r="N2" s="81"/>
    </row>
    <row r="3" spans="1:14" ht="12.75">
      <c r="A3" s="295" t="s">
        <v>201</v>
      </c>
      <c r="B3" s="296"/>
      <c r="C3" s="296"/>
      <c r="D3" s="296"/>
      <c r="E3" s="296"/>
      <c r="F3" s="296"/>
      <c r="G3" s="297"/>
      <c r="H3" s="81" t="s">
        <v>206</v>
      </c>
      <c r="I3" s="85"/>
      <c r="J3" s="81"/>
      <c r="K3" s="81"/>
      <c r="L3" s="81"/>
      <c r="M3" s="81"/>
      <c r="N3" s="81"/>
    </row>
    <row r="4" spans="1:14" ht="12.75">
      <c r="A4" s="298" t="s">
        <v>202</v>
      </c>
      <c r="B4" s="299"/>
      <c r="C4" s="299"/>
      <c r="D4" s="300"/>
      <c r="E4" s="158" t="s">
        <v>34</v>
      </c>
      <c r="F4" s="301" t="s">
        <v>36</v>
      </c>
      <c r="G4" s="302"/>
      <c r="H4" s="81" t="s">
        <v>206</v>
      </c>
      <c r="I4" s="85"/>
      <c r="J4" s="81"/>
      <c r="K4" s="81"/>
      <c r="L4" s="81"/>
      <c r="M4" s="81"/>
      <c r="N4" s="81"/>
    </row>
    <row r="5" spans="1:14" ht="13.5" thickBot="1">
      <c r="A5" s="303"/>
      <c r="B5" s="304"/>
      <c r="C5" s="304"/>
      <c r="D5" s="304"/>
      <c r="E5" s="304"/>
      <c r="F5" s="304"/>
      <c r="G5" s="305"/>
      <c r="H5" s="81"/>
      <c r="I5" s="85"/>
      <c r="J5" s="81"/>
      <c r="K5" s="81"/>
      <c r="L5" s="81"/>
      <c r="M5" s="81"/>
      <c r="N5" s="81"/>
    </row>
    <row r="6" spans="1:14" ht="12.75">
      <c r="A6" s="280" t="s">
        <v>46</v>
      </c>
      <c r="B6" s="281"/>
      <c r="C6" s="281"/>
      <c r="D6" s="281"/>
      <c r="E6" s="281"/>
      <c r="F6" s="281"/>
      <c r="G6" s="282"/>
      <c r="H6" s="82"/>
      <c r="I6" s="85"/>
      <c r="J6" s="81"/>
      <c r="K6" s="81"/>
      <c r="L6" s="81"/>
      <c r="M6" s="81"/>
      <c r="N6" s="81"/>
    </row>
    <row r="7" spans="1:14" ht="12.75">
      <c r="A7" s="159" t="s">
        <v>1</v>
      </c>
      <c r="B7" s="283" t="s">
        <v>2</v>
      </c>
      <c r="C7" s="284"/>
      <c r="D7" s="284"/>
      <c r="E7" s="285"/>
      <c r="F7" s="286"/>
      <c r="G7" s="287"/>
      <c r="H7" s="82"/>
      <c r="I7" s="85"/>
      <c r="J7" s="81"/>
      <c r="K7" s="81"/>
      <c r="L7" s="81"/>
      <c r="M7" s="81"/>
      <c r="N7" s="81"/>
    </row>
    <row r="8" spans="1:14" ht="12.75">
      <c r="A8" s="159" t="s">
        <v>3</v>
      </c>
      <c r="B8" s="283" t="s">
        <v>4</v>
      </c>
      <c r="C8" s="284"/>
      <c r="D8" s="284"/>
      <c r="E8" s="285"/>
      <c r="F8" s="286"/>
      <c r="G8" s="287"/>
      <c r="H8" s="82"/>
      <c r="I8" s="85"/>
      <c r="J8" s="81"/>
      <c r="K8" s="81"/>
      <c r="L8" s="81"/>
      <c r="M8" s="81"/>
      <c r="N8" s="81"/>
    </row>
    <row r="9" spans="1:14" ht="12.75">
      <c r="A9" s="159" t="s">
        <v>5</v>
      </c>
      <c r="B9" s="283" t="s">
        <v>6</v>
      </c>
      <c r="C9" s="284"/>
      <c r="D9" s="284"/>
      <c r="E9" s="285"/>
      <c r="F9" s="288"/>
      <c r="G9" s="289"/>
      <c r="H9" s="82"/>
      <c r="I9" s="85"/>
      <c r="J9" s="81"/>
      <c r="K9" s="81"/>
      <c r="L9" s="81"/>
      <c r="M9" s="81"/>
      <c r="N9" s="81"/>
    </row>
    <row r="10" spans="1:14" ht="12.75">
      <c r="A10" s="160" t="s">
        <v>7</v>
      </c>
      <c r="B10" s="283" t="s">
        <v>8</v>
      </c>
      <c r="C10" s="284"/>
      <c r="D10" s="284"/>
      <c r="E10" s="285"/>
      <c r="F10" s="286"/>
      <c r="G10" s="287"/>
      <c r="H10" s="82"/>
      <c r="I10" s="82"/>
      <c r="J10" s="84"/>
      <c r="K10" s="84"/>
      <c r="L10" s="84"/>
      <c r="M10" s="84"/>
      <c r="N10" s="84"/>
    </row>
    <row r="11" spans="1:14" ht="12.75">
      <c r="A11" s="159" t="s">
        <v>9</v>
      </c>
      <c r="B11" s="283" t="s">
        <v>232</v>
      </c>
      <c r="C11" s="284"/>
      <c r="D11" s="284"/>
      <c r="E11" s="285"/>
      <c r="F11" s="306" t="s">
        <v>47</v>
      </c>
      <c r="G11" s="307"/>
      <c r="H11" s="82"/>
      <c r="I11" s="82"/>
      <c r="J11" s="84"/>
      <c r="K11" s="84"/>
      <c r="L11" s="84"/>
      <c r="M11" s="84"/>
      <c r="N11" s="84"/>
    </row>
    <row r="12" spans="1:14" ht="13.5" thickBot="1">
      <c r="A12" s="274"/>
      <c r="B12" s="275"/>
      <c r="C12" s="275"/>
      <c r="D12" s="275"/>
      <c r="E12" s="275"/>
      <c r="F12" s="275"/>
      <c r="G12" s="276"/>
      <c r="H12" s="82"/>
      <c r="I12" s="82"/>
      <c r="J12" s="84"/>
      <c r="K12" s="84"/>
      <c r="L12" s="84"/>
      <c r="M12" s="84"/>
      <c r="N12" s="84"/>
    </row>
    <row r="13" spans="1:14" ht="12.75">
      <c r="A13" s="277" t="s">
        <v>48</v>
      </c>
      <c r="B13" s="278"/>
      <c r="C13" s="278"/>
      <c r="D13" s="278"/>
      <c r="E13" s="278"/>
      <c r="F13" s="278"/>
      <c r="G13" s="279"/>
      <c r="H13" s="82"/>
      <c r="I13" s="82"/>
      <c r="J13" s="84"/>
      <c r="K13" s="84"/>
      <c r="L13" s="84"/>
      <c r="M13" s="84"/>
      <c r="N13" s="84"/>
    </row>
    <row r="14" spans="1:14" ht="12.75" customHeight="1">
      <c r="A14" s="161" t="s">
        <v>49</v>
      </c>
      <c r="B14" s="290" t="s">
        <v>10</v>
      </c>
      <c r="C14" s="290"/>
      <c r="D14" s="290"/>
      <c r="E14" s="290"/>
      <c r="F14" s="286" t="s">
        <v>53</v>
      </c>
      <c r="G14" s="287"/>
      <c r="H14" s="82"/>
      <c r="I14" s="85"/>
      <c r="J14" s="81"/>
      <c r="K14" s="81"/>
      <c r="L14" s="81"/>
      <c r="M14" s="81"/>
      <c r="N14" s="81"/>
    </row>
    <row r="15" spans="1:14" ht="12.75" customHeight="1">
      <c r="A15" s="159" t="s">
        <v>50</v>
      </c>
      <c r="B15" s="271" t="s">
        <v>238</v>
      </c>
      <c r="C15" s="271"/>
      <c r="D15" s="271"/>
      <c r="E15" s="271"/>
      <c r="F15" s="272">
        <v>1</v>
      </c>
      <c r="G15" s="273"/>
      <c r="H15" s="82"/>
      <c r="I15" s="85"/>
      <c r="J15" s="81"/>
      <c r="K15" s="81"/>
      <c r="L15" s="81"/>
      <c r="M15" s="81"/>
      <c r="N15" s="81"/>
    </row>
    <row r="16" spans="1:14" ht="12.75">
      <c r="A16" s="159" t="s">
        <v>50</v>
      </c>
      <c r="B16" s="271" t="s">
        <v>239</v>
      </c>
      <c r="C16" s="271"/>
      <c r="D16" s="271"/>
      <c r="E16" s="271"/>
      <c r="F16" s="272" t="s">
        <v>79</v>
      </c>
      <c r="G16" s="273"/>
      <c r="H16" s="82"/>
      <c r="I16" s="85"/>
      <c r="J16" s="81"/>
      <c r="K16" s="81"/>
      <c r="L16" s="81"/>
      <c r="M16" s="81"/>
      <c r="N16" s="81"/>
    </row>
    <row r="17" spans="1:14" ht="12.75" customHeight="1">
      <c r="A17" s="159" t="s">
        <v>50</v>
      </c>
      <c r="B17" s="271" t="s">
        <v>245</v>
      </c>
      <c r="C17" s="271"/>
      <c r="D17" s="271"/>
      <c r="E17" s="271"/>
      <c r="F17" s="272" t="s">
        <v>79</v>
      </c>
      <c r="G17" s="273"/>
      <c r="H17" s="82"/>
      <c r="I17" s="82"/>
      <c r="J17" s="84"/>
      <c r="K17" s="84"/>
      <c r="L17" s="84"/>
      <c r="M17" s="84"/>
      <c r="N17" s="84"/>
    </row>
    <row r="18" spans="1:14" ht="12.75" customHeight="1">
      <c r="A18" s="159" t="s">
        <v>50</v>
      </c>
      <c r="B18" s="271" t="s">
        <v>246</v>
      </c>
      <c r="C18" s="271"/>
      <c r="D18" s="271"/>
      <c r="E18" s="271"/>
      <c r="F18" s="272" t="s">
        <v>79</v>
      </c>
      <c r="G18" s="273"/>
      <c r="H18" s="82"/>
      <c r="I18" s="82"/>
      <c r="J18" s="84"/>
      <c r="K18" s="84"/>
      <c r="L18" s="84"/>
      <c r="M18" s="84"/>
      <c r="N18" s="84"/>
    </row>
    <row r="19" spans="1:14" ht="12.75">
      <c r="A19" s="159" t="s">
        <v>50</v>
      </c>
      <c r="B19" s="271"/>
      <c r="C19" s="271"/>
      <c r="D19" s="271"/>
      <c r="E19" s="271"/>
      <c r="F19" s="272" t="s">
        <v>79</v>
      </c>
      <c r="G19" s="273"/>
      <c r="H19" s="82"/>
      <c r="I19" s="82"/>
      <c r="J19" s="84"/>
      <c r="K19" s="84"/>
      <c r="L19" s="84"/>
      <c r="M19" s="84"/>
      <c r="N19" s="84"/>
    </row>
    <row r="20" spans="1:14" ht="13.5" thickBot="1">
      <c r="A20" s="162" t="s">
        <v>50</v>
      </c>
      <c r="B20" s="271"/>
      <c r="C20" s="271"/>
      <c r="D20" s="271"/>
      <c r="E20" s="271"/>
      <c r="F20" s="313" t="s">
        <v>79</v>
      </c>
      <c r="G20" s="314"/>
      <c r="H20" s="82"/>
      <c r="I20" s="82"/>
      <c r="J20" s="84"/>
      <c r="K20" s="84"/>
      <c r="L20" s="84"/>
      <c r="M20" s="84"/>
      <c r="N20" s="84"/>
    </row>
    <row r="21" spans="1:14" ht="12.75">
      <c r="A21" s="315" t="s">
        <v>55</v>
      </c>
      <c r="B21" s="316"/>
      <c r="C21" s="316"/>
      <c r="D21" s="316"/>
      <c r="E21" s="316"/>
      <c r="F21" s="316"/>
      <c r="G21" s="317"/>
      <c r="H21" s="82"/>
      <c r="I21" s="82"/>
      <c r="J21" s="84"/>
      <c r="K21" s="84"/>
      <c r="L21" s="84"/>
      <c r="M21" s="84"/>
      <c r="N21" s="84"/>
    </row>
    <row r="22" spans="1:14" ht="12.75">
      <c r="A22" s="159" t="s">
        <v>1</v>
      </c>
      <c r="B22" s="271" t="s">
        <v>54</v>
      </c>
      <c r="C22" s="271"/>
      <c r="D22" s="271"/>
      <c r="E22" s="318"/>
      <c r="F22" s="319"/>
      <c r="G22" s="320"/>
      <c r="H22" s="82"/>
      <c r="I22" s="82"/>
      <c r="J22" s="84"/>
      <c r="K22" s="84"/>
      <c r="L22" s="84"/>
      <c r="M22" s="84"/>
      <c r="N22" s="84"/>
    </row>
    <row r="23" spans="1:14" ht="12.75">
      <c r="A23" s="159" t="s">
        <v>3</v>
      </c>
      <c r="B23" s="271" t="s">
        <v>11</v>
      </c>
      <c r="C23" s="271"/>
      <c r="D23" s="271"/>
      <c r="E23" s="271"/>
      <c r="F23" s="288"/>
      <c r="G23" s="289"/>
      <c r="H23" s="82"/>
      <c r="I23" s="82"/>
      <c r="J23" s="84"/>
      <c r="K23" s="84"/>
      <c r="L23" s="84"/>
      <c r="M23" s="84"/>
      <c r="N23" s="84"/>
    </row>
    <row r="24" spans="1:14" ht="12.75">
      <c r="A24" s="159" t="s">
        <v>5</v>
      </c>
      <c r="B24" s="271" t="s">
        <v>56</v>
      </c>
      <c r="C24" s="271"/>
      <c r="D24" s="271"/>
      <c r="E24" s="271"/>
      <c r="F24" s="288"/>
      <c r="G24" s="289"/>
      <c r="H24" s="82"/>
      <c r="I24" s="82"/>
      <c r="J24" s="84"/>
      <c r="K24" s="84"/>
      <c r="L24" s="84"/>
      <c r="M24" s="84"/>
      <c r="N24" s="84"/>
    </row>
    <row r="25" spans="1:14" ht="13.5" thickBot="1">
      <c r="A25" s="308"/>
      <c r="B25" s="309"/>
      <c r="C25" s="309"/>
      <c r="D25" s="309"/>
      <c r="E25" s="309"/>
      <c r="F25" s="309"/>
      <c r="G25" s="310"/>
      <c r="H25" s="82"/>
      <c r="I25" s="82"/>
      <c r="J25" s="84"/>
      <c r="K25" s="84"/>
      <c r="L25" s="84"/>
      <c r="M25" s="84"/>
      <c r="N25" s="84"/>
    </row>
    <row r="26" spans="1:14" ht="12.75">
      <c r="A26" s="280" t="s">
        <v>57</v>
      </c>
      <c r="B26" s="281"/>
      <c r="C26" s="281"/>
      <c r="D26" s="281"/>
      <c r="E26" s="281"/>
      <c r="F26" s="281"/>
      <c r="G26" s="282"/>
      <c r="H26" s="82"/>
      <c r="I26" s="82"/>
      <c r="J26" s="84"/>
      <c r="K26" s="84"/>
      <c r="L26" s="84"/>
      <c r="M26" s="84"/>
      <c r="N26" s="84"/>
    </row>
    <row r="27" spans="1:14" ht="12.75">
      <c r="A27" s="163">
        <v>1</v>
      </c>
      <c r="B27" s="311" t="s">
        <v>12</v>
      </c>
      <c r="C27" s="311"/>
      <c r="D27" s="311"/>
      <c r="E27" s="311"/>
      <c r="F27" s="164" t="s">
        <v>13</v>
      </c>
      <c r="G27" s="165" t="s">
        <v>14</v>
      </c>
      <c r="H27" s="82"/>
      <c r="I27" s="82"/>
      <c r="J27" s="84"/>
      <c r="K27" s="84"/>
      <c r="L27" s="84"/>
      <c r="M27" s="84"/>
      <c r="N27" s="84"/>
    </row>
    <row r="28" spans="1:14" ht="12.75">
      <c r="A28" s="166" t="s">
        <v>1</v>
      </c>
      <c r="B28" s="312" t="s">
        <v>58</v>
      </c>
      <c r="C28" s="312"/>
      <c r="D28" s="312"/>
      <c r="E28" s="312"/>
      <c r="F28" s="167"/>
      <c r="G28" s="168"/>
      <c r="H28" s="86"/>
      <c r="I28" s="86"/>
      <c r="J28" s="84"/>
      <c r="K28" s="84"/>
      <c r="L28" s="84"/>
      <c r="M28" s="84"/>
      <c r="N28" s="84"/>
    </row>
    <row r="29" spans="1:14" ht="12.75">
      <c r="A29" s="166" t="s">
        <v>3</v>
      </c>
      <c r="B29" s="312" t="s">
        <v>81</v>
      </c>
      <c r="C29" s="312"/>
      <c r="D29" s="312"/>
      <c r="E29" s="312"/>
      <c r="F29" s="169"/>
      <c r="G29" s="168"/>
      <c r="H29" s="82"/>
      <c r="I29" s="82"/>
      <c r="J29" s="84"/>
      <c r="K29" s="84"/>
      <c r="L29" s="84"/>
      <c r="M29" s="84"/>
      <c r="N29" s="84"/>
    </row>
    <row r="30" spans="1:14" ht="12.75">
      <c r="A30" s="322" t="s">
        <v>186</v>
      </c>
      <c r="B30" s="323"/>
      <c r="C30" s="323"/>
      <c r="D30" s="323"/>
      <c r="E30" s="324"/>
      <c r="F30" s="170"/>
      <c r="G30" s="171"/>
      <c r="H30" s="82"/>
      <c r="I30" s="82"/>
      <c r="J30" s="84"/>
      <c r="K30" s="84"/>
      <c r="L30" s="84"/>
      <c r="M30" s="84"/>
      <c r="N30" s="84"/>
    </row>
    <row r="31" spans="1:14" ht="12.75">
      <c r="A31" s="325" t="s">
        <v>64</v>
      </c>
      <c r="B31" s="326"/>
      <c r="C31" s="326"/>
      <c r="D31" s="326"/>
      <c r="E31" s="326"/>
      <c r="F31" s="327"/>
      <c r="G31" s="172">
        <f>SUM(G28:G30)</f>
        <v>0</v>
      </c>
      <c r="H31" s="82"/>
      <c r="I31" s="82"/>
      <c r="J31" s="84"/>
      <c r="K31" s="84"/>
      <c r="L31" s="84"/>
      <c r="M31" s="84"/>
      <c r="N31" s="84"/>
    </row>
    <row r="32" spans="1:14" ht="13.5" thickBot="1">
      <c r="A32" s="328"/>
      <c r="B32" s="329"/>
      <c r="C32" s="329"/>
      <c r="D32" s="329"/>
      <c r="E32" s="329"/>
      <c r="F32" s="329"/>
      <c r="G32" s="330"/>
      <c r="H32" s="82"/>
      <c r="I32" s="82"/>
      <c r="J32" s="84"/>
      <c r="K32" s="84"/>
      <c r="L32" s="84"/>
      <c r="M32" s="84"/>
      <c r="N32" s="84"/>
    </row>
    <row r="33" spans="1:14" ht="12.75">
      <c r="A33" s="280" t="s">
        <v>87</v>
      </c>
      <c r="B33" s="281"/>
      <c r="C33" s="281"/>
      <c r="D33" s="281"/>
      <c r="E33" s="281"/>
      <c r="F33" s="281"/>
      <c r="G33" s="282"/>
      <c r="H33" s="82"/>
      <c r="I33" s="82"/>
      <c r="J33" s="84"/>
      <c r="K33" s="84"/>
      <c r="L33" s="84"/>
      <c r="M33" s="84"/>
      <c r="N33" s="84"/>
    </row>
    <row r="34" spans="1:14" ht="12.75">
      <c r="A34" s="331"/>
      <c r="B34" s="332"/>
      <c r="C34" s="332"/>
      <c r="D34" s="332"/>
      <c r="E34" s="332"/>
      <c r="F34" s="332"/>
      <c r="G34" s="333"/>
      <c r="H34" s="82"/>
      <c r="I34" s="82"/>
      <c r="J34" s="84"/>
      <c r="K34" s="84"/>
      <c r="L34" s="84"/>
      <c r="M34" s="84"/>
      <c r="N34" s="84"/>
    </row>
    <row r="35" spans="1:14" ht="12.75">
      <c r="A35" s="163" t="s">
        <v>94</v>
      </c>
      <c r="B35" s="311" t="s">
        <v>75</v>
      </c>
      <c r="C35" s="311"/>
      <c r="D35" s="311"/>
      <c r="E35" s="311"/>
      <c r="F35" s="164" t="s">
        <v>13</v>
      </c>
      <c r="G35" s="165" t="s">
        <v>14</v>
      </c>
      <c r="H35" s="82"/>
      <c r="I35" s="82"/>
      <c r="J35" s="84"/>
      <c r="K35" s="84"/>
      <c r="L35" s="84"/>
      <c r="M35" s="84"/>
      <c r="N35" s="84"/>
    </row>
    <row r="36" spans="1:14" ht="12.75">
      <c r="A36" s="173" t="s">
        <v>1</v>
      </c>
      <c r="B36" s="321" t="s">
        <v>23</v>
      </c>
      <c r="C36" s="321"/>
      <c r="D36" s="321"/>
      <c r="E36" s="321"/>
      <c r="F36" s="174">
        <v>0.2</v>
      </c>
      <c r="G36" s="171">
        <f>$G$31*F36</f>
        <v>0</v>
      </c>
      <c r="H36" s="82"/>
      <c r="I36" s="82"/>
      <c r="J36" s="84"/>
      <c r="K36" s="84"/>
      <c r="L36" s="84"/>
      <c r="M36" s="84"/>
      <c r="N36" s="84"/>
    </row>
    <row r="37" spans="1:14" ht="12.75">
      <c r="A37" s="173" t="s">
        <v>3</v>
      </c>
      <c r="B37" s="321" t="s">
        <v>24</v>
      </c>
      <c r="C37" s="321"/>
      <c r="D37" s="321"/>
      <c r="E37" s="321"/>
      <c r="F37" s="174">
        <v>0.015</v>
      </c>
      <c r="G37" s="171">
        <f>$G$31*F37</f>
        <v>0</v>
      </c>
      <c r="H37" s="87"/>
      <c r="I37" s="87"/>
      <c r="J37" s="84"/>
      <c r="K37" s="84"/>
      <c r="L37" s="84"/>
      <c r="M37" s="84"/>
      <c r="N37" s="84"/>
    </row>
    <row r="38" spans="1:14" ht="12.75">
      <c r="A38" s="173" t="s">
        <v>5</v>
      </c>
      <c r="B38" s="321" t="s">
        <v>25</v>
      </c>
      <c r="C38" s="321"/>
      <c r="D38" s="321"/>
      <c r="E38" s="321"/>
      <c r="F38" s="174">
        <v>0.01</v>
      </c>
      <c r="G38" s="171">
        <f>$G$31*F38</f>
        <v>0</v>
      </c>
      <c r="H38" s="82"/>
      <c r="I38" s="82"/>
      <c r="J38" s="84"/>
      <c r="K38" s="84"/>
      <c r="L38" s="84"/>
      <c r="M38" s="84"/>
      <c r="N38" s="84"/>
    </row>
    <row r="39" spans="1:14" ht="12.75">
      <c r="A39" s="173" t="s">
        <v>7</v>
      </c>
      <c r="B39" s="321" t="s">
        <v>26</v>
      </c>
      <c r="C39" s="321"/>
      <c r="D39" s="321"/>
      <c r="E39" s="321"/>
      <c r="F39" s="174">
        <v>0.002</v>
      </c>
      <c r="G39" s="171">
        <f>$G$31*F39</f>
        <v>0</v>
      </c>
      <c r="H39" s="82"/>
      <c r="I39" s="82"/>
      <c r="J39" s="84"/>
      <c r="K39" s="84"/>
      <c r="L39" s="84"/>
      <c r="M39" s="84"/>
      <c r="N39" s="84"/>
    </row>
    <row r="40" spans="1:14" ht="12.75">
      <c r="A40" s="173" t="s">
        <v>9</v>
      </c>
      <c r="B40" s="321" t="s">
        <v>39</v>
      </c>
      <c r="C40" s="321"/>
      <c r="D40" s="321"/>
      <c r="E40" s="321"/>
      <c r="F40" s="174">
        <v>0.025</v>
      </c>
      <c r="G40" s="171">
        <f>$G$31*0.025</f>
        <v>0</v>
      </c>
      <c r="H40" s="82"/>
      <c r="I40" s="82"/>
      <c r="J40" s="84"/>
      <c r="K40" s="84"/>
      <c r="L40" s="84"/>
      <c r="M40" s="84"/>
      <c r="N40" s="84"/>
    </row>
    <row r="41" spans="1:14" ht="12.75">
      <c r="A41" s="173" t="s">
        <v>15</v>
      </c>
      <c r="B41" s="321" t="s">
        <v>27</v>
      </c>
      <c r="C41" s="321"/>
      <c r="D41" s="321"/>
      <c r="E41" s="321"/>
      <c r="F41" s="175">
        <v>0.08</v>
      </c>
      <c r="G41" s="171">
        <f>$G$31*F41</f>
        <v>0</v>
      </c>
      <c r="H41" s="88"/>
      <c r="I41" s="82"/>
      <c r="J41" s="84"/>
      <c r="K41" s="84"/>
      <c r="L41" s="84"/>
      <c r="M41" s="84"/>
      <c r="N41" s="84"/>
    </row>
    <row r="42" spans="1:14" ht="12.75">
      <c r="A42" s="173" t="s">
        <v>16</v>
      </c>
      <c r="B42" s="321" t="s">
        <v>233</v>
      </c>
      <c r="C42" s="321"/>
      <c r="D42" s="321"/>
      <c r="E42" s="321"/>
      <c r="F42" s="174">
        <v>0.01</v>
      </c>
      <c r="G42" s="171">
        <f>$G$31*F42</f>
        <v>0</v>
      </c>
      <c r="H42" s="82"/>
      <c r="I42" s="82"/>
      <c r="J42" s="84"/>
      <c r="K42" s="84"/>
      <c r="L42" s="84"/>
      <c r="M42" s="84"/>
      <c r="N42" s="84"/>
    </row>
    <row r="43" spans="1:14" ht="12.75">
      <c r="A43" s="173" t="s">
        <v>17</v>
      </c>
      <c r="B43" s="321" t="s">
        <v>28</v>
      </c>
      <c r="C43" s="321"/>
      <c r="D43" s="321"/>
      <c r="E43" s="321"/>
      <c r="F43" s="174">
        <v>0.006</v>
      </c>
      <c r="G43" s="171">
        <f>$G$31*F43</f>
        <v>0</v>
      </c>
      <c r="H43" s="82"/>
      <c r="I43" s="82"/>
      <c r="J43" s="84"/>
      <c r="K43" s="84"/>
      <c r="L43" s="84"/>
      <c r="M43" s="84"/>
      <c r="N43" s="84"/>
    </row>
    <row r="44" spans="1:14" ht="12.75">
      <c r="A44" s="334" t="s">
        <v>67</v>
      </c>
      <c r="B44" s="335"/>
      <c r="C44" s="335"/>
      <c r="D44" s="335"/>
      <c r="E44" s="335"/>
      <c r="F44" s="176">
        <f>SUM(F36:F43)</f>
        <v>0.348</v>
      </c>
      <c r="G44" s="172">
        <f>SUM(G36:G43)</f>
        <v>0</v>
      </c>
      <c r="H44" s="86"/>
      <c r="I44" s="89"/>
      <c r="J44" s="84"/>
      <c r="K44" s="84"/>
      <c r="L44" s="84"/>
      <c r="M44" s="84"/>
      <c r="N44" s="84"/>
    </row>
    <row r="45" spans="1:14" ht="12.75">
      <c r="A45" s="331"/>
      <c r="B45" s="332"/>
      <c r="C45" s="332"/>
      <c r="D45" s="332"/>
      <c r="E45" s="332"/>
      <c r="F45" s="332"/>
      <c r="G45" s="333"/>
      <c r="H45" s="83"/>
      <c r="I45" s="89"/>
      <c r="J45" s="84"/>
      <c r="K45" s="84"/>
      <c r="L45" s="84"/>
      <c r="M45" s="84"/>
      <c r="N45" s="84"/>
    </row>
    <row r="46" spans="1:14" ht="12.75">
      <c r="A46" s="163" t="s">
        <v>96</v>
      </c>
      <c r="B46" s="311" t="s">
        <v>95</v>
      </c>
      <c r="C46" s="311"/>
      <c r="D46" s="311"/>
      <c r="E46" s="311"/>
      <c r="F46" s="164" t="s">
        <v>13</v>
      </c>
      <c r="G46" s="165" t="s">
        <v>14</v>
      </c>
      <c r="H46" s="90"/>
      <c r="I46" s="89"/>
      <c r="J46" s="84"/>
      <c r="K46" s="84"/>
      <c r="L46" s="84"/>
      <c r="M46" s="84"/>
      <c r="N46" s="84"/>
    </row>
    <row r="47" spans="1:14" ht="12.75">
      <c r="A47" s="173" t="s">
        <v>1</v>
      </c>
      <c r="B47" s="321" t="s">
        <v>29</v>
      </c>
      <c r="C47" s="321"/>
      <c r="D47" s="321"/>
      <c r="E47" s="321"/>
      <c r="F47" s="174">
        <v>0.08333</v>
      </c>
      <c r="G47" s="171">
        <f>SUM($G$31*F47)</f>
        <v>0</v>
      </c>
      <c r="H47" s="82"/>
      <c r="I47" s="89"/>
      <c r="J47" s="84"/>
      <c r="K47" s="84"/>
      <c r="L47" s="84"/>
      <c r="M47" s="84"/>
      <c r="N47" s="84"/>
    </row>
    <row r="48" spans="1:14" ht="12.75">
      <c r="A48" s="173" t="s">
        <v>3</v>
      </c>
      <c r="B48" s="321" t="s">
        <v>31</v>
      </c>
      <c r="C48" s="321"/>
      <c r="D48" s="321"/>
      <c r="E48" s="321"/>
      <c r="F48" s="174">
        <v>0.0833</v>
      </c>
      <c r="G48" s="177">
        <f>G31*F48</f>
        <v>0</v>
      </c>
      <c r="H48" s="83"/>
      <c r="I48" s="89"/>
      <c r="J48" s="84"/>
      <c r="K48" s="84"/>
      <c r="L48" s="84"/>
      <c r="M48" s="84"/>
      <c r="N48" s="84"/>
    </row>
    <row r="49" spans="1:14" ht="12.75">
      <c r="A49" s="173" t="s">
        <v>5</v>
      </c>
      <c r="B49" s="321" t="s">
        <v>70</v>
      </c>
      <c r="C49" s="321"/>
      <c r="D49" s="321"/>
      <c r="E49" s="321"/>
      <c r="F49" s="174">
        <f>1/3/12</f>
        <v>0.02778</v>
      </c>
      <c r="G49" s="171">
        <f>SUM($G$31*F49)</f>
        <v>0</v>
      </c>
      <c r="H49" s="83"/>
      <c r="I49" s="89"/>
      <c r="J49" s="84"/>
      <c r="K49" s="84"/>
      <c r="L49" s="84"/>
      <c r="M49" s="84"/>
      <c r="N49" s="84"/>
    </row>
    <row r="50" spans="1:14" ht="12.75">
      <c r="A50" s="173" t="s">
        <v>7</v>
      </c>
      <c r="B50" s="321" t="s">
        <v>139</v>
      </c>
      <c r="C50" s="321"/>
      <c r="D50" s="321"/>
      <c r="E50" s="321"/>
      <c r="F50" s="178">
        <f>7/30/12</f>
        <v>0.01944</v>
      </c>
      <c r="G50" s="171">
        <f>(G31)*F50</f>
        <v>0</v>
      </c>
      <c r="H50" s="83"/>
      <c r="I50" s="82"/>
      <c r="J50" s="84"/>
      <c r="K50" s="84"/>
      <c r="L50" s="84"/>
      <c r="M50" s="84"/>
      <c r="N50" s="84"/>
    </row>
    <row r="51" spans="1:14" ht="12.75">
      <c r="A51" s="173" t="s">
        <v>9</v>
      </c>
      <c r="B51" s="321" t="s">
        <v>140</v>
      </c>
      <c r="C51" s="321"/>
      <c r="D51" s="321"/>
      <c r="E51" s="321"/>
      <c r="F51" s="174">
        <f>5/30/12</f>
        <v>0.01389</v>
      </c>
      <c r="G51" s="177">
        <f>G31*F51</f>
        <v>0</v>
      </c>
      <c r="H51" s="83"/>
      <c r="I51" s="82"/>
      <c r="J51" s="84"/>
      <c r="K51" s="84"/>
      <c r="L51" s="84"/>
      <c r="M51" s="84"/>
      <c r="N51" s="84"/>
    </row>
    <row r="52" spans="1:14" ht="12.75">
      <c r="A52" s="173" t="s">
        <v>15</v>
      </c>
      <c r="B52" s="321" t="s">
        <v>141</v>
      </c>
      <c r="C52" s="321"/>
      <c r="D52" s="321"/>
      <c r="E52" s="321"/>
      <c r="F52" s="174">
        <f>5/30/12*0.015</f>
        <v>0.00021</v>
      </c>
      <c r="G52" s="177">
        <f>G31*F52</f>
        <v>0</v>
      </c>
      <c r="H52" s="83"/>
      <c r="I52" s="82"/>
      <c r="J52" s="84"/>
      <c r="K52" s="84"/>
      <c r="L52" s="84"/>
      <c r="M52" s="84"/>
      <c r="N52" s="84"/>
    </row>
    <row r="53" spans="1:14" ht="12.75">
      <c r="A53" s="173" t="s">
        <v>16</v>
      </c>
      <c r="B53" s="321" t="s">
        <v>142</v>
      </c>
      <c r="C53" s="321"/>
      <c r="D53" s="321"/>
      <c r="E53" s="321"/>
      <c r="F53" s="174">
        <f>1/30/12</f>
        <v>0.00278</v>
      </c>
      <c r="G53" s="177">
        <f>G31*F53</f>
        <v>0</v>
      </c>
      <c r="H53" s="82"/>
      <c r="I53" s="82"/>
      <c r="J53" s="84"/>
      <c r="K53" s="84"/>
      <c r="L53" s="84"/>
      <c r="M53" s="84"/>
      <c r="N53" s="84"/>
    </row>
    <row r="54" spans="1:14" ht="12.75">
      <c r="A54" s="173" t="s">
        <v>17</v>
      </c>
      <c r="B54" s="321" t="s">
        <v>143</v>
      </c>
      <c r="C54" s="321"/>
      <c r="D54" s="321"/>
      <c r="E54" s="321"/>
      <c r="F54" s="174">
        <f>15/30/12*0.08</f>
        <v>0.00333</v>
      </c>
      <c r="G54" s="177">
        <f>G31*F54</f>
        <v>0</v>
      </c>
      <c r="H54" s="86"/>
      <c r="I54" s="91"/>
      <c r="J54" s="92"/>
      <c r="K54" s="84"/>
      <c r="L54" s="84"/>
      <c r="M54" s="84"/>
      <c r="N54" s="84"/>
    </row>
    <row r="55" spans="1:14" ht="12.75">
      <c r="A55" s="173" t="s">
        <v>98</v>
      </c>
      <c r="B55" s="321" t="s">
        <v>22</v>
      </c>
      <c r="C55" s="321"/>
      <c r="D55" s="321"/>
      <c r="E55" s="321"/>
      <c r="F55" s="174"/>
      <c r="G55" s="177">
        <f>G31*F55</f>
        <v>0</v>
      </c>
      <c r="H55" s="82"/>
      <c r="I55" s="82"/>
      <c r="J55" s="93"/>
      <c r="K55" s="84"/>
      <c r="L55" s="84"/>
      <c r="M55" s="84"/>
      <c r="N55" s="84"/>
    </row>
    <row r="56" spans="1:14" ht="12.75">
      <c r="A56" s="173"/>
      <c r="B56" s="336" t="s">
        <v>103</v>
      </c>
      <c r="C56" s="336"/>
      <c r="D56" s="336"/>
      <c r="E56" s="336"/>
      <c r="F56" s="179">
        <f>SUM(F47:F55)</f>
        <v>0.23406</v>
      </c>
      <c r="G56" s="180">
        <f>SUM($G$31*F56)</f>
        <v>0</v>
      </c>
      <c r="H56" s="82"/>
      <c r="I56" s="82"/>
      <c r="J56" s="84"/>
      <c r="K56" s="84"/>
      <c r="L56" s="84"/>
      <c r="M56" s="84"/>
      <c r="N56" s="84"/>
    </row>
    <row r="57" spans="1:14" ht="12.75">
      <c r="A57" s="181" t="s">
        <v>99</v>
      </c>
      <c r="B57" s="321" t="s">
        <v>97</v>
      </c>
      <c r="C57" s="321"/>
      <c r="D57" s="321"/>
      <c r="E57" s="321"/>
      <c r="F57" s="174">
        <f>F44*F56</f>
        <v>0.08145</v>
      </c>
      <c r="G57" s="171">
        <f>F57*G31</f>
        <v>0</v>
      </c>
      <c r="H57" s="82"/>
      <c r="I57" s="82"/>
      <c r="J57" s="84"/>
      <c r="K57" s="84"/>
      <c r="L57" s="84"/>
      <c r="M57" s="84"/>
      <c r="N57" s="84"/>
    </row>
    <row r="58" spans="1:14" ht="12.75">
      <c r="A58" s="337" t="s">
        <v>104</v>
      </c>
      <c r="B58" s="336"/>
      <c r="C58" s="336"/>
      <c r="D58" s="336"/>
      <c r="E58" s="336"/>
      <c r="F58" s="182">
        <f>SUM(F56:F57)</f>
        <v>0.31551</v>
      </c>
      <c r="G58" s="172">
        <f>G56+G57</f>
        <v>0</v>
      </c>
      <c r="H58" s="83"/>
      <c r="I58" s="82"/>
      <c r="J58" s="84"/>
      <c r="K58" s="84"/>
      <c r="L58" s="84"/>
      <c r="M58" s="84"/>
      <c r="N58" s="84"/>
    </row>
    <row r="59" spans="1:14" ht="12.75">
      <c r="A59" s="331"/>
      <c r="B59" s="332"/>
      <c r="C59" s="332"/>
      <c r="D59" s="332"/>
      <c r="E59" s="332"/>
      <c r="F59" s="332"/>
      <c r="G59" s="333"/>
      <c r="H59" s="83"/>
      <c r="I59" s="82"/>
      <c r="J59" s="84"/>
      <c r="K59" s="84"/>
      <c r="L59" s="84"/>
      <c r="M59" s="84"/>
      <c r="N59" s="84"/>
    </row>
    <row r="60" spans="1:14" ht="12.75">
      <c r="A60" s="163" t="s">
        <v>100</v>
      </c>
      <c r="B60" s="311" t="s">
        <v>30</v>
      </c>
      <c r="C60" s="311"/>
      <c r="D60" s="311"/>
      <c r="E60" s="311"/>
      <c r="F60" s="164" t="s">
        <v>13</v>
      </c>
      <c r="G60" s="165" t="s">
        <v>14</v>
      </c>
      <c r="H60" s="83"/>
      <c r="I60" s="82"/>
      <c r="J60" s="84"/>
      <c r="K60" s="84"/>
      <c r="L60" s="84"/>
      <c r="M60" s="84"/>
      <c r="N60" s="84"/>
    </row>
    <row r="61" spans="1:14" ht="12.75">
      <c r="A61" s="173" t="s">
        <v>1</v>
      </c>
      <c r="B61" s="321" t="s">
        <v>144</v>
      </c>
      <c r="C61" s="321"/>
      <c r="D61" s="321"/>
      <c r="E61" s="321"/>
      <c r="F61" s="174">
        <f>4/12*0.02</f>
        <v>0.00667</v>
      </c>
      <c r="G61" s="177">
        <f>G31*F61</f>
        <v>0</v>
      </c>
      <c r="H61" s="82"/>
      <c r="I61" s="82"/>
      <c r="J61" s="84"/>
      <c r="K61" s="84"/>
      <c r="L61" s="84"/>
      <c r="M61" s="84"/>
      <c r="N61" s="84"/>
    </row>
    <row r="62" spans="1:14" ht="12.75">
      <c r="A62" s="173" t="s">
        <v>3</v>
      </c>
      <c r="B62" s="321" t="s">
        <v>145</v>
      </c>
      <c r="C62" s="321"/>
      <c r="D62" s="321"/>
      <c r="E62" s="321"/>
      <c r="F62" s="174">
        <f>0.1111*0.02*4/12</f>
        <v>0.00074</v>
      </c>
      <c r="G62" s="177">
        <f>G31*F62</f>
        <v>0</v>
      </c>
      <c r="H62" s="341"/>
      <c r="I62" s="82"/>
      <c r="J62" s="84"/>
      <c r="K62" s="84"/>
      <c r="L62" s="84"/>
      <c r="M62" s="84"/>
      <c r="N62" s="84"/>
    </row>
    <row r="63" spans="1:14" ht="12.75">
      <c r="A63" s="173"/>
      <c r="B63" s="336" t="s">
        <v>103</v>
      </c>
      <c r="C63" s="336"/>
      <c r="D63" s="336"/>
      <c r="E63" s="336"/>
      <c r="F63" s="179">
        <f>SUM(F61:F62)</f>
        <v>0.00741</v>
      </c>
      <c r="G63" s="180">
        <f>SUM($G$31*F63)</f>
        <v>0</v>
      </c>
      <c r="H63" s="341"/>
      <c r="I63" s="82"/>
      <c r="J63" s="84"/>
      <c r="K63" s="84"/>
      <c r="L63" s="84"/>
      <c r="M63" s="84"/>
      <c r="N63" s="84"/>
    </row>
    <row r="64" spans="1:14" ht="12.75">
      <c r="A64" s="173" t="s">
        <v>5</v>
      </c>
      <c r="B64" s="321" t="s">
        <v>101</v>
      </c>
      <c r="C64" s="321"/>
      <c r="D64" s="321"/>
      <c r="E64" s="321"/>
      <c r="F64" s="183">
        <f>F63*F44</f>
        <v>0.00258</v>
      </c>
      <c r="G64" s="171">
        <f>F64*G31</f>
        <v>0</v>
      </c>
      <c r="H64" s="88"/>
      <c r="I64" s="88"/>
      <c r="J64" s="94"/>
      <c r="K64" s="94"/>
      <c r="L64" s="94"/>
      <c r="M64" s="94"/>
      <c r="N64" s="94"/>
    </row>
    <row r="65" spans="1:14" ht="12.75">
      <c r="A65" s="337" t="s">
        <v>71</v>
      </c>
      <c r="B65" s="336"/>
      <c r="C65" s="336"/>
      <c r="D65" s="336"/>
      <c r="E65" s="336"/>
      <c r="F65" s="182">
        <f>SUM(F63:F64)</f>
        <v>0.00999</v>
      </c>
      <c r="G65" s="172">
        <f>SUM(G63:G64)</f>
        <v>0</v>
      </c>
      <c r="H65" s="82"/>
      <c r="I65" s="82"/>
      <c r="J65" s="84"/>
      <c r="K65" s="84"/>
      <c r="L65" s="84"/>
      <c r="M65" s="84"/>
      <c r="N65" s="84"/>
    </row>
    <row r="66" spans="1:14" ht="12.75">
      <c r="A66" s="331"/>
      <c r="B66" s="332"/>
      <c r="C66" s="332"/>
      <c r="D66" s="332"/>
      <c r="E66" s="332"/>
      <c r="F66" s="332"/>
      <c r="G66" s="333"/>
      <c r="H66" s="82"/>
      <c r="I66" s="82"/>
      <c r="J66" s="84"/>
      <c r="K66" s="84"/>
      <c r="L66" s="84"/>
      <c r="M66" s="84"/>
      <c r="N66" s="84"/>
    </row>
    <row r="67" spans="1:14" ht="12.75">
      <c r="A67" s="163" t="s">
        <v>102</v>
      </c>
      <c r="B67" s="311" t="s">
        <v>72</v>
      </c>
      <c r="C67" s="311"/>
      <c r="D67" s="311"/>
      <c r="E67" s="311"/>
      <c r="F67" s="164" t="s">
        <v>13</v>
      </c>
      <c r="G67" s="165" t="s">
        <v>14</v>
      </c>
      <c r="H67" s="82"/>
      <c r="I67" s="82"/>
      <c r="J67" s="84"/>
      <c r="K67" s="84"/>
      <c r="L67" s="84"/>
      <c r="M67" s="84"/>
      <c r="N67" s="84"/>
    </row>
    <row r="68" spans="1:14" ht="12.75">
      <c r="A68" s="173" t="s">
        <v>1</v>
      </c>
      <c r="B68" s="321" t="s">
        <v>146</v>
      </c>
      <c r="C68" s="321"/>
      <c r="D68" s="321"/>
      <c r="E68" s="321"/>
      <c r="F68" s="178">
        <f>0.05*1/12</f>
        <v>0.00417</v>
      </c>
      <c r="G68" s="171">
        <f>($G$31)*F68</f>
        <v>0</v>
      </c>
      <c r="H68" s="82"/>
      <c r="I68" s="82"/>
      <c r="J68" s="84"/>
      <c r="K68" s="84"/>
      <c r="L68" s="84"/>
      <c r="M68" s="84"/>
      <c r="N68" s="84"/>
    </row>
    <row r="69" spans="1:14" ht="12.75">
      <c r="A69" s="173" t="s">
        <v>3</v>
      </c>
      <c r="B69" s="321" t="s">
        <v>147</v>
      </c>
      <c r="C69" s="321"/>
      <c r="D69" s="321"/>
      <c r="E69" s="321"/>
      <c r="F69" s="178">
        <f>0.02*1/12</f>
        <v>0.00167</v>
      </c>
      <c r="G69" s="171">
        <f>($G$31)*F69</f>
        <v>0</v>
      </c>
      <c r="H69" s="82"/>
      <c r="I69" s="82"/>
      <c r="J69" s="84"/>
      <c r="K69" s="84"/>
      <c r="L69" s="84"/>
      <c r="M69" s="84"/>
      <c r="N69" s="84"/>
    </row>
    <row r="70" spans="1:14" ht="12.75">
      <c r="A70" s="173" t="s">
        <v>5</v>
      </c>
      <c r="B70" s="321" t="s">
        <v>148</v>
      </c>
      <c r="C70" s="321"/>
      <c r="D70" s="321"/>
      <c r="E70" s="321"/>
      <c r="F70" s="178">
        <f>1*0.4*0.08</f>
        <v>0.032</v>
      </c>
      <c r="G70" s="171">
        <f>($G$31)*F70</f>
        <v>0</v>
      </c>
      <c r="H70" s="82"/>
      <c r="I70" s="82"/>
      <c r="J70" s="84"/>
      <c r="K70" s="84"/>
      <c r="L70" s="84"/>
      <c r="M70" s="84"/>
      <c r="N70" s="84"/>
    </row>
    <row r="71" spans="1:14" ht="12.75">
      <c r="A71" s="173" t="s">
        <v>7</v>
      </c>
      <c r="B71" s="321" t="s">
        <v>149</v>
      </c>
      <c r="C71" s="321"/>
      <c r="D71" s="321"/>
      <c r="E71" s="321"/>
      <c r="F71" s="174">
        <f>1*0.1*0.08</f>
        <v>0.008</v>
      </c>
      <c r="G71" s="171">
        <f>($G$31)*F71</f>
        <v>0</v>
      </c>
      <c r="H71" s="82"/>
      <c r="I71" s="82"/>
      <c r="J71" s="84"/>
      <c r="K71" s="84"/>
      <c r="L71" s="84"/>
      <c r="M71" s="84"/>
      <c r="N71" s="84"/>
    </row>
    <row r="72" spans="1:14" ht="12.75">
      <c r="A72" s="337" t="s">
        <v>103</v>
      </c>
      <c r="B72" s="336"/>
      <c r="C72" s="336"/>
      <c r="D72" s="336"/>
      <c r="E72" s="336"/>
      <c r="F72" s="184">
        <f>SUM(F68:F71)</f>
        <v>0.04584</v>
      </c>
      <c r="G72" s="180">
        <f>SUM(G68:G71)</f>
        <v>0</v>
      </c>
      <c r="H72" s="82"/>
      <c r="I72" s="82"/>
      <c r="J72" s="84"/>
      <c r="K72" s="84"/>
      <c r="L72" s="84"/>
      <c r="M72" s="84"/>
      <c r="N72" s="84"/>
    </row>
    <row r="73" spans="1:14" ht="12.75">
      <c r="A73" s="173" t="s">
        <v>9</v>
      </c>
      <c r="B73" s="321" t="s">
        <v>105</v>
      </c>
      <c r="C73" s="321"/>
      <c r="D73" s="321"/>
      <c r="E73" s="321"/>
      <c r="F73" s="183">
        <f>F41*F68</f>
        <v>0.00033</v>
      </c>
      <c r="G73" s="171">
        <f>F73*$G$31</f>
        <v>0</v>
      </c>
      <c r="H73" s="82"/>
      <c r="I73" s="82"/>
      <c r="J73" s="84"/>
      <c r="K73" s="84"/>
      <c r="L73" s="84"/>
      <c r="M73" s="84"/>
      <c r="N73" s="84"/>
    </row>
    <row r="74" spans="1:14" ht="12.75">
      <c r="A74" s="185" t="s">
        <v>15</v>
      </c>
      <c r="B74" s="338" t="s">
        <v>106</v>
      </c>
      <c r="C74" s="339"/>
      <c r="D74" s="339"/>
      <c r="E74" s="340"/>
      <c r="F74" s="186">
        <f>F41*F54</f>
        <v>0.00027</v>
      </c>
      <c r="G74" s="187">
        <f>F74*$G$31</f>
        <v>0</v>
      </c>
      <c r="H74" s="82"/>
      <c r="I74" s="82"/>
      <c r="J74" s="84"/>
      <c r="K74" s="84"/>
      <c r="L74" s="84"/>
      <c r="M74" s="84"/>
      <c r="N74" s="84"/>
    </row>
    <row r="75" spans="1:14" ht="12.75">
      <c r="A75" s="337" t="s">
        <v>73</v>
      </c>
      <c r="B75" s="336"/>
      <c r="C75" s="336"/>
      <c r="D75" s="336"/>
      <c r="E75" s="336"/>
      <c r="F75" s="182">
        <f>SUM(F72:F74)</f>
        <v>0.04644</v>
      </c>
      <c r="G75" s="172">
        <f>SUM(G72:G74)</f>
        <v>0</v>
      </c>
      <c r="H75" s="82"/>
      <c r="I75" s="82"/>
      <c r="J75" s="84"/>
      <c r="K75" s="84"/>
      <c r="L75" s="84"/>
      <c r="M75" s="84"/>
      <c r="N75" s="84"/>
    </row>
    <row r="76" spans="1:14" ht="12.75">
      <c r="A76" s="331"/>
      <c r="B76" s="332"/>
      <c r="C76" s="332"/>
      <c r="D76" s="332"/>
      <c r="E76" s="332"/>
      <c r="F76" s="332"/>
      <c r="G76" s="333"/>
      <c r="H76" s="82"/>
      <c r="I76" s="82"/>
      <c r="J76" s="84"/>
      <c r="K76" s="84"/>
      <c r="L76" s="84"/>
      <c r="M76" s="84"/>
      <c r="N76" s="84"/>
    </row>
    <row r="77" spans="1:14" ht="12.75">
      <c r="A77" s="315" t="s">
        <v>40</v>
      </c>
      <c r="B77" s="316"/>
      <c r="C77" s="316"/>
      <c r="D77" s="316"/>
      <c r="E77" s="316"/>
      <c r="F77" s="316"/>
      <c r="G77" s="317"/>
      <c r="H77" s="82"/>
      <c r="I77" s="82"/>
      <c r="J77" s="84"/>
      <c r="K77" s="84"/>
      <c r="L77" s="84"/>
      <c r="M77" s="84"/>
      <c r="N77" s="84"/>
    </row>
    <row r="78" spans="1:14" ht="12.75">
      <c r="A78" s="163">
        <v>2</v>
      </c>
      <c r="B78" s="311" t="s">
        <v>74</v>
      </c>
      <c r="C78" s="311"/>
      <c r="D78" s="311"/>
      <c r="E78" s="311"/>
      <c r="F78" s="188" t="s">
        <v>13</v>
      </c>
      <c r="G78" s="189" t="s">
        <v>14</v>
      </c>
      <c r="H78" s="82"/>
      <c r="I78" s="82"/>
      <c r="J78" s="84"/>
      <c r="K78" s="84"/>
      <c r="L78" s="84"/>
      <c r="M78" s="84"/>
      <c r="N78" s="84"/>
    </row>
    <row r="79" spans="1:14" ht="12.75">
      <c r="A79" s="190" t="s">
        <v>90</v>
      </c>
      <c r="B79" s="342" t="s">
        <v>75</v>
      </c>
      <c r="C79" s="343"/>
      <c r="D79" s="343"/>
      <c r="E79" s="343"/>
      <c r="F79" s="191">
        <f>F44</f>
        <v>0.348</v>
      </c>
      <c r="G79" s="192">
        <f>G44</f>
        <v>0</v>
      </c>
      <c r="H79" s="82"/>
      <c r="I79" s="82"/>
      <c r="J79" s="84"/>
      <c r="K79" s="84"/>
      <c r="L79" s="84"/>
      <c r="M79" s="84"/>
      <c r="N79" s="84"/>
    </row>
    <row r="80" spans="1:14" ht="12.75">
      <c r="A80" s="190" t="s">
        <v>91</v>
      </c>
      <c r="B80" s="342" t="s">
        <v>95</v>
      </c>
      <c r="C80" s="343"/>
      <c r="D80" s="343"/>
      <c r="E80" s="343"/>
      <c r="F80" s="191">
        <f>F58</f>
        <v>0.31551</v>
      </c>
      <c r="G80" s="192">
        <f>G58</f>
        <v>0</v>
      </c>
      <c r="H80" s="82"/>
      <c r="I80" s="82"/>
      <c r="J80" s="84"/>
      <c r="K80" s="84"/>
      <c r="L80" s="84"/>
      <c r="M80" s="84"/>
      <c r="N80" s="84"/>
    </row>
    <row r="81" spans="1:14" ht="12.75">
      <c r="A81" s="190" t="s">
        <v>92</v>
      </c>
      <c r="B81" s="342" t="s">
        <v>76</v>
      </c>
      <c r="C81" s="343"/>
      <c r="D81" s="343"/>
      <c r="E81" s="343"/>
      <c r="F81" s="191">
        <f>F65</f>
        <v>0.00999</v>
      </c>
      <c r="G81" s="192">
        <f>G65</f>
        <v>0</v>
      </c>
      <c r="H81" s="82"/>
      <c r="I81" s="82"/>
      <c r="J81" s="84"/>
      <c r="K81" s="84"/>
      <c r="L81" s="84"/>
      <c r="M81" s="84"/>
      <c r="N81" s="84"/>
    </row>
    <row r="82" spans="1:14" ht="12.75">
      <c r="A82" s="190" t="s">
        <v>93</v>
      </c>
      <c r="B82" s="342" t="s">
        <v>72</v>
      </c>
      <c r="C82" s="343"/>
      <c r="D82" s="343"/>
      <c r="E82" s="343"/>
      <c r="F82" s="191">
        <f>F75</f>
        <v>0.04644</v>
      </c>
      <c r="G82" s="192">
        <f>G75</f>
        <v>0</v>
      </c>
      <c r="H82" s="82"/>
      <c r="I82" s="82"/>
      <c r="J82" s="84"/>
      <c r="K82" s="84"/>
      <c r="L82" s="84"/>
      <c r="M82" s="84"/>
      <c r="N82" s="84"/>
    </row>
    <row r="83" spans="1:14" ht="12.75">
      <c r="A83" s="344" t="s">
        <v>77</v>
      </c>
      <c r="B83" s="345"/>
      <c r="C83" s="345"/>
      <c r="D83" s="345"/>
      <c r="E83" s="346"/>
      <c r="F83" s="182">
        <f>SUM(F79:F82)</f>
        <v>0.71994</v>
      </c>
      <c r="G83" s="193">
        <f>SUM(G79:G82)</f>
        <v>0</v>
      </c>
      <c r="H83" s="82"/>
      <c r="I83" s="82"/>
      <c r="J83" s="84"/>
      <c r="K83" s="84"/>
      <c r="L83" s="84"/>
      <c r="M83" s="84"/>
      <c r="N83" s="84"/>
    </row>
    <row r="84" spans="1:14" ht="13.5" thickBot="1">
      <c r="A84" s="347"/>
      <c r="B84" s="348"/>
      <c r="C84" s="348"/>
      <c r="D84" s="348"/>
      <c r="E84" s="348"/>
      <c r="F84" s="348"/>
      <c r="G84" s="349"/>
      <c r="H84" s="82"/>
      <c r="I84" s="82"/>
      <c r="J84" s="84"/>
      <c r="K84" s="84"/>
      <c r="L84" s="84"/>
      <c r="M84" s="84"/>
      <c r="N84" s="84"/>
    </row>
    <row r="85" spans="1:14" ht="12.75">
      <c r="A85" s="280" t="s">
        <v>88</v>
      </c>
      <c r="B85" s="281"/>
      <c r="C85" s="281"/>
      <c r="D85" s="281"/>
      <c r="E85" s="281"/>
      <c r="F85" s="281"/>
      <c r="G85" s="282"/>
      <c r="I85" s="82"/>
      <c r="J85" s="84"/>
      <c r="K85" s="84"/>
      <c r="L85" s="84"/>
      <c r="M85" s="84"/>
      <c r="N85" s="84"/>
    </row>
    <row r="86" spans="1:14" ht="12.75">
      <c r="A86" s="163">
        <v>3</v>
      </c>
      <c r="B86" s="311" t="s">
        <v>69</v>
      </c>
      <c r="C86" s="311"/>
      <c r="D86" s="311"/>
      <c r="E86" s="311"/>
      <c r="F86" s="164" t="s">
        <v>13</v>
      </c>
      <c r="G86" s="165" t="s">
        <v>14</v>
      </c>
      <c r="H86" s="82"/>
      <c r="I86" s="82"/>
      <c r="J86" s="84"/>
      <c r="K86" s="84"/>
      <c r="L86" s="84"/>
      <c r="M86" s="84"/>
      <c r="N86" s="84"/>
    </row>
    <row r="87" spans="1:14" ht="12.75">
      <c r="A87" s="173" t="s">
        <v>1</v>
      </c>
      <c r="B87" s="321" t="s">
        <v>68</v>
      </c>
      <c r="C87" s="321"/>
      <c r="D87" s="321"/>
      <c r="E87" s="321"/>
      <c r="F87" s="194"/>
      <c r="G87" s="168"/>
      <c r="I87" s="82"/>
      <c r="J87" s="84"/>
      <c r="K87" s="84"/>
      <c r="L87" s="84"/>
      <c r="M87" s="84"/>
      <c r="N87" s="84"/>
    </row>
    <row r="88" spans="1:14" ht="12.75">
      <c r="A88" s="173" t="s">
        <v>3</v>
      </c>
      <c r="B88" s="321" t="s">
        <v>112</v>
      </c>
      <c r="C88" s="321"/>
      <c r="D88" s="321"/>
      <c r="E88" s="321"/>
      <c r="F88" s="194"/>
      <c r="G88" s="168"/>
      <c r="H88" s="96" t="s">
        <v>179</v>
      </c>
      <c r="I88" s="82"/>
      <c r="J88" s="84"/>
      <c r="K88" s="84"/>
      <c r="L88" s="84"/>
      <c r="M88" s="84"/>
      <c r="N88" s="84"/>
    </row>
    <row r="89" spans="1:14" ht="12.75">
      <c r="A89" s="173" t="s">
        <v>5</v>
      </c>
      <c r="B89" s="321" t="s">
        <v>60</v>
      </c>
      <c r="C89" s="321"/>
      <c r="D89" s="321"/>
      <c r="E89" s="321"/>
      <c r="F89" s="194"/>
      <c r="G89" s="168"/>
      <c r="H89" s="82"/>
      <c r="I89" s="82"/>
      <c r="J89" s="84"/>
      <c r="K89" s="84"/>
      <c r="L89" s="84"/>
      <c r="M89" s="84"/>
      <c r="N89" s="84"/>
    </row>
    <row r="90" spans="1:14" ht="12.75">
      <c r="A90" s="173" t="s">
        <v>230</v>
      </c>
      <c r="B90" s="321" t="s">
        <v>231</v>
      </c>
      <c r="C90" s="321"/>
      <c r="D90" s="321"/>
      <c r="E90" s="321"/>
      <c r="F90" s="194"/>
      <c r="G90" s="168"/>
      <c r="H90" s="82"/>
      <c r="I90" s="82"/>
      <c r="J90" s="84"/>
      <c r="K90" s="84"/>
      <c r="L90" s="84"/>
      <c r="M90" s="84"/>
      <c r="N90" s="84"/>
    </row>
    <row r="91" spans="1:14" ht="12.75">
      <c r="A91" s="173" t="s">
        <v>7</v>
      </c>
      <c r="B91" s="321" t="s">
        <v>59</v>
      </c>
      <c r="C91" s="321"/>
      <c r="D91" s="321"/>
      <c r="E91" s="321"/>
      <c r="F91" s="194"/>
      <c r="G91" s="168"/>
      <c r="H91" s="82"/>
      <c r="I91" s="82"/>
      <c r="J91" s="84"/>
      <c r="K91" s="84"/>
      <c r="L91" s="84"/>
      <c r="M91" s="84"/>
      <c r="N91" s="84"/>
    </row>
    <row r="92" spans="1:14" ht="12.75">
      <c r="A92" s="173" t="s">
        <v>9</v>
      </c>
      <c r="B92" s="321" t="s">
        <v>61</v>
      </c>
      <c r="C92" s="321"/>
      <c r="D92" s="321"/>
      <c r="E92" s="321"/>
      <c r="F92" s="194"/>
      <c r="G92" s="168"/>
      <c r="H92" s="82"/>
      <c r="I92" s="82"/>
      <c r="J92" s="84"/>
      <c r="K92" s="84"/>
      <c r="L92" s="84"/>
      <c r="M92" s="84"/>
      <c r="N92" s="84"/>
    </row>
    <row r="93" spans="1:14" ht="12.75">
      <c r="A93" s="173" t="s">
        <v>15</v>
      </c>
      <c r="B93" s="321" t="s">
        <v>18</v>
      </c>
      <c r="C93" s="321"/>
      <c r="D93" s="321"/>
      <c r="E93" s="321"/>
      <c r="F93" s="194"/>
      <c r="G93" s="168"/>
      <c r="H93" s="82"/>
      <c r="I93" s="82"/>
      <c r="J93" s="84"/>
      <c r="K93" s="84"/>
      <c r="L93" s="84"/>
      <c r="M93" s="84"/>
      <c r="N93" s="84"/>
    </row>
    <row r="94" spans="1:14" ht="12.75">
      <c r="A94" s="173" t="s">
        <v>16</v>
      </c>
      <c r="B94" s="321" t="s">
        <v>62</v>
      </c>
      <c r="C94" s="321"/>
      <c r="D94" s="321"/>
      <c r="E94" s="321"/>
      <c r="F94" s="194"/>
      <c r="G94" s="168"/>
      <c r="H94" s="82"/>
      <c r="I94" s="82"/>
      <c r="J94" s="84"/>
      <c r="K94" s="84"/>
      <c r="L94" s="84"/>
      <c r="M94" s="84"/>
      <c r="N94" s="84"/>
    </row>
    <row r="95" spans="1:14" ht="12.75">
      <c r="A95" s="173" t="s">
        <v>17</v>
      </c>
      <c r="B95" s="321" t="s">
        <v>108</v>
      </c>
      <c r="C95" s="321"/>
      <c r="D95" s="321"/>
      <c r="E95" s="321"/>
      <c r="F95" s="194"/>
      <c r="G95" s="168"/>
      <c r="H95" s="82"/>
      <c r="I95" s="82"/>
      <c r="J95" s="84"/>
      <c r="K95" s="84"/>
      <c r="L95" s="84"/>
      <c r="M95" s="84"/>
      <c r="N95" s="84"/>
    </row>
    <row r="96" spans="1:14" ht="12.75">
      <c r="A96" s="173" t="s">
        <v>110</v>
      </c>
      <c r="B96" s="321" t="s">
        <v>109</v>
      </c>
      <c r="C96" s="321"/>
      <c r="D96" s="321"/>
      <c r="E96" s="321"/>
      <c r="F96" s="194"/>
      <c r="G96" s="168"/>
      <c r="H96" s="86"/>
      <c r="I96" s="82"/>
      <c r="J96" s="84"/>
      <c r="K96" s="84"/>
      <c r="L96" s="84"/>
      <c r="M96" s="84"/>
      <c r="N96" s="84"/>
    </row>
    <row r="97" spans="1:14" ht="12.75">
      <c r="A97" s="173" t="s">
        <v>98</v>
      </c>
      <c r="B97" s="321" t="s">
        <v>22</v>
      </c>
      <c r="C97" s="321"/>
      <c r="D97" s="321"/>
      <c r="E97" s="321"/>
      <c r="F97" s="194"/>
      <c r="G97" s="168"/>
      <c r="H97" s="82"/>
      <c r="I97" s="82"/>
      <c r="J97" s="84"/>
      <c r="K97" s="84"/>
      <c r="L97" s="84"/>
      <c r="M97" s="84"/>
      <c r="N97" s="84"/>
    </row>
    <row r="98" spans="1:14" ht="12.75">
      <c r="A98" s="350" t="s">
        <v>65</v>
      </c>
      <c r="B98" s="351"/>
      <c r="C98" s="351"/>
      <c r="D98" s="351"/>
      <c r="E98" s="351"/>
      <c r="F98" s="352"/>
      <c r="G98" s="195">
        <f>SUM(G87:G97)</f>
        <v>0</v>
      </c>
      <c r="H98" s="82"/>
      <c r="I98" s="82"/>
      <c r="J98" s="84"/>
      <c r="K98" s="84"/>
      <c r="L98" s="84"/>
      <c r="M98" s="84"/>
      <c r="N98" s="84"/>
    </row>
    <row r="99" spans="1:14" ht="13.5" thickBot="1">
      <c r="A99" s="353"/>
      <c r="B99" s="354"/>
      <c r="C99" s="354"/>
      <c r="D99" s="354"/>
      <c r="E99" s="354"/>
      <c r="F99" s="354"/>
      <c r="G99" s="355"/>
      <c r="H99" s="82"/>
      <c r="I99" s="82"/>
      <c r="J99" s="84"/>
      <c r="K99" s="84"/>
      <c r="L99" s="84"/>
      <c r="M99" s="84"/>
      <c r="N99" s="84"/>
    </row>
    <row r="100" spans="1:14" ht="12.75">
      <c r="A100" s="280" t="s">
        <v>89</v>
      </c>
      <c r="B100" s="281"/>
      <c r="C100" s="281"/>
      <c r="D100" s="281"/>
      <c r="E100" s="281"/>
      <c r="F100" s="281"/>
      <c r="G100" s="282"/>
      <c r="H100" s="95"/>
      <c r="I100" s="82"/>
      <c r="J100" s="84"/>
      <c r="K100" s="84"/>
      <c r="L100" s="84"/>
      <c r="M100" s="84"/>
      <c r="N100" s="84"/>
    </row>
    <row r="101" spans="1:14" ht="12.75">
      <c r="A101" s="163">
        <v>4</v>
      </c>
      <c r="B101" s="311" t="s">
        <v>19</v>
      </c>
      <c r="C101" s="311"/>
      <c r="D101" s="311"/>
      <c r="E101" s="311"/>
      <c r="F101" s="164" t="s">
        <v>13</v>
      </c>
      <c r="G101" s="165" t="s">
        <v>14</v>
      </c>
      <c r="H101" s="95"/>
      <c r="I101" s="82"/>
      <c r="J101" s="84"/>
      <c r="K101" s="84"/>
      <c r="L101" s="84"/>
      <c r="M101" s="84"/>
      <c r="N101" s="84"/>
    </row>
    <row r="102" spans="1:14" ht="12.75">
      <c r="A102" s="173" t="s">
        <v>1</v>
      </c>
      <c r="B102" s="321" t="s">
        <v>38</v>
      </c>
      <c r="C102" s="321"/>
      <c r="D102" s="321"/>
      <c r="E102" s="321"/>
      <c r="F102" s="196"/>
      <c r="G102" s="168"/>
      <c r="H102" s="82"/>
      <c r="I102" s="82"/>
      <c r="J102" s="84"/>
      <c r="K102" s="84"/>
      <c r="L102" s="84"/>
      <c r="M102" s="84"/>
      <c r="N102" s="84"/>
    </row>
    <row r="103" spans="1:14" ht="12.75">
      <c r="A103" s="173" t="s">
        <v>3</v>
      </c>
      <c r="B103" s="321" t="s">
        <v>63</v>
      </c>
      <c r="C103" s="321"/>
      <c r="D103" s="321"/>
      <c r="E103" s="321"/>
      <c r="F103" s="196"/>
      <c r="G103" s="168"/>
      <c r="H103" s="82"/>
      <c r="I103" s="82"/>
      <c r="J103" s="84"/>
      <c r="K103" s="84"/>
      <c r="L103" s="84"/>
      <c r="M103" s="84"/>
      <c r="N103" s="84"/>
    </row>
    <row r="104" spans="1:14" ht="12.75">
      <c r="A104" s="173" t="s">
        <v>5</v>
      </c>
      <c r="B104" s="321" t="s">
        <v>20</v>
      </c>
      <c r="C104" s="321"/>
      <c r="D104" s="321"/>
      <c r="E104" s="321"/>
      <c r="F104" s="196"/>
      <c r="G104" s="168"/>
      <c r="H104" s="82"/>
      <c r="I104" s="82"/>
      <c r="J104" s="84"/>
      <c r="K104" s="84"/>
      <c r="L104" s="84"/>
      <c r="M104" s="84"/>
      <c r="N104" s="84"/>
    </row>
    <row r="105" spans="1:14" ht="12.75">
      <c r="A105" s="173" t="s">
        <v>7</v>
      </c>
      <c r="B105" s="321" t="s">
        <v>195</v>
      </c>
      <c r="C105" s="321"/>
      <c r="D105" s="321"/>
      <c r="E105" s="321"/>
      <c r="F105" s="196"/>
      <c r="G105" s="168"/>
      <c r="H105" s="82"/>
      <c r="I105" s="95"/>
      <c r="J105" s="84"/>
      <c r="K105" s="84"/>
      <c r="L105" s="84"/>
      <c r="M105" s="84"/>
      <c r="N105" s="84"/>
    </row>
    <row r="106" spans="1:14" ht="12.75">
      <c r="A106" s="173" t="s">
        <v>7</v>
      </c>
      <c r="B106" s="321" t="s">
        <v>111</v>
      </c>
      <c r="C106" s="321"/>
      <c r="D106" s="321"/>
      <c r="E106" s="321"/>
      <c r="F106" s="196"/>
      <c r="G106" s="168"/>
      <c r="H106" s="95"/>
      <c r="I106" s="82"/>
      <c r="J106" s="84"/>
      <c r="K106" s="84"/>
      <c r="L106" s="84"/>
      <c r="M106" s="84"/>
      <c r="N106" s="84"/>
    </row>
    <row r="107" spans="1:14" ht="12.75">
      <c r="A107" s="173" t="s">
        <v>15</v>
      </c>
      <c r="B107" s="321" t="s">
        <v>107</v>
      </c>
      <c r="C107" s="321"/>
      <c r="D107" s="321"/>
      <c r="E107" s="321"/>
      <c r="F107" s="196"/>
      <c r="G107" s="168"/>
      <c r="H107" s="86"/>
      <c r="I107" s="82"/>
      <c r="J107" s="84"/>
      <c r="K107" s="84"/>
      <c r="L107" s="84"/>
      <c r="M107" s="84"/>
      <c r="N107" s="84"/>
    </row>
    <row r="108" spans="1:14" ht="12.75">
      <c r="A108" s="173" t="s">
        <v>16</v>
      </c>
      <c r="B108" s="321" t="s">
        <v>22</v>
      </c>
      <c r="C108" s="321"/>
      <c r="D108" s="321"/>
      <c r="E108" s="321"/>
      <c r="F108" s="196"/>
      <c r="G108" s="168"/>
      <c r="H108" s="82"/>
      <c r="I108" s="85"/>
      <c r="J108" s="81"/>
      <c r="K108" s="81"/>
      <c r="L108" s="84"/>
      <c r="M108" s="81"/>
      <c r="N108" s="81"/>
    </row>
    <row r="109" spans="1:14" ht="12.75">
      <c r="A109" s="344" t="s">
        <v>66</v>
      </c>
      <c r="B109" s="345"/>
      <c r="C109" s="345"/>
      <c r="D109" s="345"/>
      <c r="E109" s="345"/>
      <c r="F109" s="356"/>
      <c r="G109" s="172">
        <f>SUM(G102:G108)</f>
        <v>0</v>
      </c>
      <c r="H109" s="85"/>
      <c r="I109" s="85"/>
      <c r="J109" s="81"/>
      <c r="K109" s="81"/>
      <c r="L109" s="84"/>
      <c r="M109" s="81"/>
      <c r="N109" s="81"/>
    </row>
    <row r="110" spans="1:14" ht="13.5" thickBot="1">
      <c r="A110" s="357"/>
      <c r="B110" s="358"/>
      <c r="C110" s="358"/>
      <c r="D110" s="358"/>
      <c r="E110" s="358"/>
      <c r="F110" s="358"/>
      <c r="G110" s="359"/>
      <c r="H110" s="85"/>
      <c r="I110" s="85"/>
      <c r="J110" s="81"/>
      <c r="K110" s="81"/>
      <c r="L110" s="84"/>
      <c r="M110" s="81"/>
      <c r="N110" s="81"/>
    </row>
    <row r="111" spans="1:14" ht="13.5" thickBot="1">
      <c r="A111" s="280" t="s">
        <v>113</v>
      </c>
      <c r="B111" s="360"/>
      <c r="C111" s="360"/>
      <c r="D111" s="360"/>
      <c r="E111" s="360"/>
      <c r="F111" s="360"/>
      <c r="G111" s="197">
        <f>G31+G83+G98+G109</f>
        <v>0</v>
      </c>
      <c r="H111" s="85"/>
      <c r="I111" s="85"/>
      <c r="J111" s="81"/>
      <c r="K111" s="81"/>
      <c r="L111" s="84"/>
      <c r="M111" s="81"/>
      <c r="N111" s="81"/>
    </row>
    <row r="112" spans="1:14" ht="13.5" thickBot="1">
      <c r="A112" s="361"/>
      <c r="B112" s="362"/>
      <c r="C112" s="362"/>
      <c r="D112" s="362"/>
      <c r="E112" s="362"/>
      <c r="F112" s="362"/>
      <c r="G112" s="363"/>
      <c r="H112" s="85"/>
      <c r="I112" s="85"/>
      <c r="J112" s="81"/>
      <c r="K112" s="81"/>
      <c r="L112" s="81"/>
      <c r="M112" s="81"/>
      <c r="N112" s="81"/>
    </row>
    <row r="113" spans="1:14" ht="12.75">
      <c r="A113" s="280" t="s">
        <v>114</v>
      </c>
      <c r="B113" s="281"/>
      <c r="C113" s="281"/>
      <c r="D113" s="281"/>
      <c r="E113" s="281"/>
      <c r="F113" s="281"/>
      <c r="G113" s="282"/>
      <c r="H113" s="85"/>
      <c r="I113" s="85"/>
      <c r="J113" s="81"/>
      <c r="K113" s="81"/>
      <c r="L113" s="81"/>
      <c r="M113" s="81"/>
      <c r="N113" s="81"/>
    </row>
    <row r="114" spans="1:14" ht="12.75">
      <c r="A114" s="163">
        <v>5</v>
      </c>
      <c r="B114" s="364" t="s">
        <v>115</v>
      </c>
      <c r="C114" s="365"/>
      <c r="D114" s="365"/>
      <c r="E114" s="366"/>
      <c r="F114" s="164" t="s">
        <v>13</v>
      </c>
      <c r="G114" s="165" t="s">
        <v>14</v>
      </c>
      <c r="H114" s="85"/>
      <c r="I114" s="85"/>
      <c r="J114" s="81"/>
      <c r="K114" s="81"/>
      <c r="L114" s="81"/>
      <c r="M114" s="81"/>
      <c r="N114" s="81"/>
    </row>
    <row r="115" spans="1:14" ht="12.75">
      <c r="A115" s="173" t="s">
        <v>1</v>
      </c>
      <c r="B115" s="321" t="s">
        <v>116</v>
      </c>
      <c r="C115" s="321"/>
      <c r="D115" s="321"/>
      <c r="E115" s="321"/>
      <c r="F115" s="225"/>
      <c r="G115" s="198">
        <f>F115*$G$111</f>
        <v>0</v>
      </c>
      <c r="H115" s="85"/>
      <c r="I115" s="85"/>
      <c r="J115" s="81"/>
      <c r="K115" s="81"/>
      <c r="L115" s="81"/>
      <c r="M115" s="81"/>
      <c r="N115" s="81"/>
    </row>
    <row r="116" spans="1:14" ht="12.75">
      <c r="A116" s="173" t="s">
        <v>3</v>
      </c>
      <c r="B116" s="321" t="s">
        <v>117</v>
      </c>
      <c r="C116" s="321"/>
      <c r="D116" s="321"/>
      <c r="E116" s="321"/>
      <c r="F116" s="224"/>
      <c r="G116" s="198">
        <f>F116*$G$111</f>
        <v>0</v>
      </c>
      <c r="H116" s="85"/>
      <c r="I116" s="82"/>
      <c r="J116" s="84"/>
      <c r="K116" s="84"/>
      <c r="L116" s="84"/>
      <c r="M116" s="84"/>
      <c r="N116" s="84"/>
    </row>
    <row r="117" spans="1:14" ht="12.75">
      <c r="A117" s="173" t="s">
        <v>5</v>
      </c>
      <c r="B117" s="321" t="s">
        <v>118</v>
      </c>
      <c r="C117" s="321"/>
      <c r="D117" s="321"/>
      <c r="E117" s="321"/>
      <c r="F117" s="194"/>
      <c r="G117" s="198">
        <f>F117*$G$111</f>
        <v>0</v>
      </c>
      <c r="H117" s="82"/>
      <c r="I117" s="82"/>
      <c r="J117" s="84"/>
      <c r="K117" s="84"/>
      <c r="L117" s="84"/>
      <c r="M117" s="84"/>
      <c r="N117" s="84"/>
    </row>
    <row r="118" spans="1:14" ht="12.75">
      <c r="A118" s="344" t="s">
        <v>119</v>
      </c>
      <c r="B118" s="345"/>
      <c r="C118" s="345"/>
      <c r="D118" s="345"/>
      <c r="E118" s="345"/>
      <c r="F118" s="199">
        <f>SUM(F115:F117)</f>
        <v>0</v>
      </c>
      <c r="G118" s="172">
        <f>SUM(G115:G117)</f>
        <v>0</v>
      </c>
      <c r="H118" s="82"/>
      <c r="I118" s="82"/>
      <c r="J118" s="84"/>
      <c r="K118" s="84"/>
      <c r="L118" s="84"/>
      <c r="M118" s="84"/>
      <c r="N118" s="84"/>
    </row>
    <row r="119" spans="1:14" ht="13.5" thickBot="1">
      <c r="A119" s="347"/>
      <c r="B119" s="348"/>
      <c r="C119" s="348"/>
      <c r="D119" s="348"/>
      <c r="E119" s="348"/>
      <c r="F119" s="348"/>
      <c r="G119" s="349"/>
      <c r="H119" s="82"/>
      <c r="I119" s="82"/>
      <c r="J119" s="84"/>
      <c r="K119" s="84"/>
      <c r="L119" s="84"/>
      <c r="M119" s="84"/>
      <c r="N119" s="84"/>
    </row>
    <row r="120" spans="1:14" ht="12.75">
      <c r="A120" s="280" t="s">
        <v>120</v>
      </c>
      <c r="B120" s="281"/>
      <c r="C120" s="281"/>
      <c r="D120" s="281"/>
      <c r="E120" s="281"/>
      <c r="F120" s="281"/>
      <c r="G120" s="282"/>
      <c r="H120" s="96"/>
      <c r="I120" s="82"/>
      <c r="J120" s="84"/>
      <c r="K120" s="84"/>
      <c r="L120" s="84"/>
      <c r="M120" s="84"/>
      <c r="N120" s="84"/>
    </row>
    <row r="121" spans="1:14" ht="12.75">
      <c r="A121" s="163">
        <v>6</v>
      </c>
      <c r="B121" s="311" t="s">
        <v>121</v>
      </c>
      <c r="C121" s="311"/>
      <c r="D121" s="311"/>
      <c r="E121" s="311"/>
      <c r="F121" s="200" t="s">
        <v>13</v>
      </c>
      <c r="G121" s="165" t="s">
        <v>14</v>
      </c>
      <c r="H121" s="82"/>
      <c r="I121" s="82"/>
      <c r="J121" s="84"/>
      <c r="K121" s="84"/>
      <c r="L121" s="84"/>
      <c r="M121" s="84"/>
      <c r="N121" s="84"/>
    </row>
    <row r="122" spans="1:14" ht="12.75">
      <c r="A122" s="173" t="s">
        <v>1</v>
      </c>
      <c r="B122" s="321" t="s">
        <v>122</v>
      </c>
      <c r="C122" s="321"/>
      <c r="D122" s="321"/>
      <c r="E122" s="321"/>
      <c r="F122" s="174">
        <v>0.02</v>
      </c>
      <c r="G122" s="201">
        <f>($G$111+$G$118)/(1-$F$125)*F122</f>
        <v>0</v>
      </c>
      <c r="H122" s="82"/>
      <c r="I122" s="82"/>
      <c r="J122" s="84"/>
      <c r="K122" s="84"/>
      <c r="L122" s="84"/>
      <c r="M122" s="84"/>
      <c r="N122" s="84"/>
    </row>
    <row r="123" spans="1:14" ht="12.75">
      <c r="A123" s="173" t="s">
        <v>3</v>
      </c>
      <c r="B123" s="321" t="s">
        <v>123</v>
      </c>
      <c r="C123" s="321"/>
      <c r="D123" s="321"/>
      <c r="E123" s="321"/>
      <c r="F123" s="174">
        <v>0.0065</v>
      </c>
      <c r="G123" s="201">
        <f>($G$111+$G$118)/(1-$F$125)*F123</f>
        <v>0</v>
      </c>
      <c r="H123" s="82"/>
      <c r="I123" s="82"/>
      <c r="J123" s="84"/>
      <c r="K123" s="84"/>
      <c r="L123" s="84"/>
      <c r="M123" s="84"/>
      <c r="N123" s="84"/>
    </row>
    <row r="124" spans="1:14" ht="12.75">
      <c r="A124" s="173" t="s">
        <v>5</v>
      </c>
      <c r="B124" s="321" t="s">
        <v>124</v>
      </c>
      <c r="C124" s="321"/>
      <c r="D124" s="321"/>
      <c r="E124" s="321"/>
      <c r="F124" s="174">
        <v>0.03</v>
      </c>
      <c r="G124" s="201">
        <f>($G$111+$G$118)/(1-$F$125)*F124</f>
        <v>0</v>
      </c>
      <c r="H124" s="82"/>
      <c r="I124" s="97"/>
      <c r="J124" s="98"/>
      <c r="K124" s="98"/>
      <c r="L124" s="98"/>
      <c r="M124" s="98"/>
      <c r="N124" s="98"/>
    </row>
    <row r="125" spans="1:14" ht="12.75">
      <c r="A125" s="344" t="s">
        <v>125</v>
      </c>
      <c r="B125" s="367"/>
      <c r="C125" s="367"/>
      <c r="D125" s="367"/>
      <c r="E125" s="368"/>
      <c r="F125" s="176">
        <f>SUM(F122:F124)</f>
        <v>0.0565</v>
      </c>
      <c r="G125" s="202">
        <f>SUM(G122:G124)</f>
        <v>0</v>
      </c>
      <c r="H125" s="97"/>
      <c r="I125" s="97"/>
      <c r="J125" s="98"/>
      <c r="K125" s="98"/>
      <c r="L125" s="98"/>
      <c r="M125" s="98"/>
      <c r="N125" s="98"/>
    </row>
    <row r="126" spans="1:14" ht="13.5" thickBot="1">
      <c r="A126" s="369"/>
      <c r="B126" s="370"/>
      <c r="C126" s="370"/>
      <c r="D126" s="370"/>
      <c r="E126" s="370"/>
      <c r="F126" s="370"/>
      <c r="G126" s="371"/>
      <c r="H126" s="97"/>
      <c r="I126" s="82"/>
      <c r="J126" s="84"/>
      <c r="K126" s="84"/>
      <c r="L126" s="84"/>
      <c r="M126" s="84"/>
      <c r="N126" s="84"/>
    </row>
    <row r="127" spans="1:14" ht="13.5" thickBot="1">
      <c r="A127" s="372" t="s">
        <v>126</v>
      </c>
      <c r="B127" s="373"/>
      <c r="C127" s="373"/>
      <c r="D127" s="373"/>
      <c r="E127" s="373"/>
      <c r="F127" s="373"/>
      <c r="G127" s="203">
        <f>G125+G118+G111</f>
        <v>0</v>
      </c>
      <c r="H127" s="85"/>
      <c r="I127" s="82"/>
      <c r="J127" s="84"/>
      <c r="K127" s="84"/>
      <c r="L127" s="84"/>
      <c r="M127" s="84"/>
      <c r="N127" s="84"/>
    </row>
    <row r="128" spans="1:14" ht="13.5" thickBot="1">
      <c r="A128" s="374"/>
      <c r="B128" s="375"/>
      <c r="C128" s="375"/>
      <c r="D128" s="375"/>
      <c r="E128" s="375"/>
      <c r="F128" s="375"/>
      <c r="G128" s="376"/>
      <c r="H128" s="85"/>
      <c r="I128" s="82"/>
      <c r="J128" s="84"/>
      <c r="K128" s="84"/>
      <c r="L128" s="84"/>
      <c r="M128" s="84"/>
      <c r="N128" s="84"/>
    </row>
    <row r="129" spans="1:14" ht="12.75">
      <c r="A129" s="377" t="s">
        <v>199</v>
      </c>
      <c r="B129" s="378"/>
      <c r="C129" s="378"/>
      <c r="D129" s="378"/>
      <c r="E129" s="378"/>
      <c r="F129" s="378"/>
      <c r="G129" s="379"/>
      <c r="H129" s="85"/>
      <c r="I129" s="82"/>
      <c r="J129" s="99"/>
      <c r="K129" s="84"/>
      <c r="L129" s="84"/>
      <c r="M129" s="84"/>
      <c r="N129" s="84"/>
    </row>
    <row r="130" spans="1:14" ht="12.75">
      <c r="A130" s="380" t="s">
        <v>83</v>
      </c>
      <c r="B130" s="381"/>
      <c r="C130" s="381" t="s">
        <v>164</v>
      </c>
      <c r="D130" s="381" t="s">
        <v>173</v>
      </c>
      <c r="E130" s="381" t="s">
        <v>84</v>
      </c>
      <c r="F130" s="381" t="s">
        <v>85</v>
      </c>
      <c r="G130" s="383" t="s">
        <v>86</v>
      </c>
      <c r="I130" s="82"/>
      <c r="J130" s="99"/>
      <c r="K130" s="99"/>
      <c r="L130" s="84"/>
      <c r="M130" s="84"/>
      <c r="N130" s="84"/>
    </row>
    <row r="131" spans="1:14" ht="12.75">
      <c r="A131" s="380"/>
      <c r="B131" s="381"/>
      <c r="C131" s="381"/>
      <c r="D131" s="381"/>
      <c r="E131" s="381"/>
      <c r="F131" s="381"/>
      <c r="G131" s="383"/>
      <c r="H131" s="85"/>
      <c r="I131" s="82"/>
      <c r="J131" s="84"/>
      <c r="K131" s="84"/>
      <c r="L131" s="84"/>
      <c r="M131" s="84"/>
      <c r="N131" s="84"/>
    </row>
    <row r="132" spans="1:14" ht="12.75">
      <c r="A132" s="384" t="s">
        <v>132</v>
      </c>
      <c r="B132" s="321"/>
      <c r="C132" s="204">
        <v>130</v>
      </c>
      <c r="D132" s="205">
        <v>0.6</v>
      </c>
      <c r="E132" s="206">
        <f>C132*(D132+1)*$G$31/220</f>
        <v>0</v>
      </c>
      <c r="F132" s="206">
        <f>E132*(1+$F$83)</f>
        <v>0</v>
      </c>
      <c r="G132" s="207">
        <f>F132/(1-$F$125)</f>
        <v>0</v>
      </c>
      <c r="H132" s="85" t="s">
        <v>170</v>
      </c>
      <c r="I132" s="82"/>
      <c r="J132" s="84"/>
      <c r="K132" s="84"/>
      <c r="L132" s="84"/>
      <c r="M132" s="84"/>
      <c r="N132" s="84"/>
    </row>
    <row r="133" spans="1:14" ht="12.75">
      <c r="A133" s="384" t="s">
        <v>133</v>
      </c>
      <c r="B133" s="321"/>
      <c r="C133" s="204">
        <v>39</v>
      </c>
      <c r="D133" s="205">
        <v>1</v>
      </c>
      <c r="E133" s="206">
        <f>C133*(D133+1)/220*$G$31</f>
        <v>0</v>
      </c>
      <c r="F133" s="206">
        <f>E133*(1+$F$83)</f>
        <v>0</v>
      </c>
      <c r="G133" s="207">
        <f>F133/(1-$F$125)</f>
        <v>0</v>
      </c>
      <c r="H133" s="85" t="s">
        <v>198</v>
      </c>
      <c r="I133" s="82"/>
      <c r="J133" s="84"/>
      <c r="K133" s="84"/>
      <c r="L133" s="84"/>
      <c r="M133" s="84"/>
      <c r="N133" s="84"/>
    </row>
    <row r="134" spans="1:14" ht="13.5" thickBot="1">
      <c r="A134" s="385" t="s">
        <v>192</v>
      </c>
      <c r="B134" s="386"/>
      <c r="C134" s="208">
        <v>50</v>
      </c>
      <c r="D134" s="209">
        <v>0.2</v>
      </c>
      <c r="E134" s="210">
        <f>C134*$G$31/220*(1+D132)*(1+D134)*(1/52.5*60)</f>
        <v>0</v>
      </c>
      <c r="F134" s="210">
        <f>E134*(1+$F$83)</f>
        <v>0</v>
      </c>
      <c r="G134" s="211">
        <f>F134/(1-$F$125)</f>
        <v>0</v>
      </c>
      <c r="H134" s="12" t="s">
        <v>197</v>
      </c>
      <c r="I134" s="82"/>
      <c r="J134" s="84"/>
      <c r="K134" s="84"/>
      <c r="L134" s="84"/>
      <c r="M134" s="84"/>
      <c r="N134" s="84"/>
    </row>
    <row r="135" spans="1:14" ht="13.5" thickBot="1">
      <c r="A135" s="387" t="s">
        <v>127</v>
      </c>
      <c r="B135" s="388"/>
      <c r="C135" s="388"/>
      <c r="D135" s="388"/>
      <c r="E135" s="388"/>
      <c r="F135" s="389"/>
      <c r="G135" s="212">
        <f>SUM(G132:G134)</f>
        <v>0</v>
      </c>
      <c r="H135" s="84"/>
      <c r="I135" s="82"/>
      <c r="J135" s="84"/>
      <c r="K135" s="84"/>
      <c r="L135" s="84"/>
      <c r="M135" s="84"/>
      <c r="N135" s="84"/>
    </row>
    <row r="136" spans="1:14" ht="13.5" thickBot="1">
      <c r="A136" s="390"/>
      <c r="B136" s="391"/>
      <c r="C136" s="391"/>
      <c r="D136" s="391"/>
      <c r="E136" s="391"/>
      <c r="F136" s="391"/>
      <c r="G136" s="392"/>
      <c r="H136" s="85"/>
      <c r="I136" s="82"/>
      <c r="J136" s="84"/>
      <c r="K136" s="84"/>
      <c r="L136" s="84"/>
      <c r="M136" s="84"/>
      <c r="N136" s="84"/>
    </row>
    <row r="137" spans="1:14" ht="12.75">
      <c r="A137" s="377" t="s">
        <v>200</v>
      </c>
      <c r="B137" s="378"/>
      <c r="C137" s="378"/>
      <c r="D137" s="378"/>
      <c r="E137" s="378"/>
      <c r="F137" s="378"/>
      <c r="G137" s="379"/>
      <c r="H137" s="85"/>
      <c r="I137" s="82"/>
      <c r="J137" s="84"/>
      <c r="K137" s="84"/>
      <c r="L137" s="84"/>
      <c r="M137" s="84"/>
      <c r="N137" s="84"/>
    </row>
    <row r="138" spans="1:14" ht="12.75">
      <c r="A138" s="380" t="s">
        <v>225</v>
      </c>
      <c r="B138" s="381"/>
      <c r="C138" s="382" t="s">
        <v>165</v>
      </c>
      <c r="D138" s="382" t="s">
        <v>136</v>
      </c>
      <c r="E138" s="381" t="s">
        <v>84</v>
      </c>
      <c r="F138" s="381" t="s">
        <v>135</v>
      </c>
      <c r="G138" s="383" t="s">
        <v>86</v>
      </c>
      <c r="H138" s="84"/>
      <c r="I138" s="82"/>
      <c r="J138" s="84"/>
      <c r="K138" s="84"/>
      <c r="L138" s="84"/>
      <c r="M138" s="84"/>
      <c r="N138" s="84"/>
    </row>
    <row r="139" spans="1:14" ht="12.75">
      <c r="A139" s="380"/>
      <c r="B139" s="381"/>
      <c r="C139" s="382"/>
      <c r="D139" s="382"/>
      <c r="E139" s="381"/>
      <c r="F139" s="381"/>
      <c r="G139" s="383"/>
      <c r="I139" s="82"/>
      <c r="J139" s="84"/>
      <c r="K139" s="84"/>
      <c r="L139" s="84"/>
      <c r="M139" s="84"/>
      <c r="N139" s="84"/>
    </row>
    <row r="140" spans="1:14" ht="12.75">
      <c r="A140" s="402" t="s">
        <v>161</v>
      </c>
      <c r="B140" s="403"/>
      <c r="C140" s="204">
        <v>24</v>
      </c>
      <c r="D140" s="79">
        <v>75</v>
      </c>
      <c r="E140" s="78">
        <f>C140*D140</f>
        <v>1800</v>
      </c>
      <c r="F140" s="206">
        <f>E140*(1+$F$83)</f>
        <v>3095.89</v>
      </c>
      <c r="G140" s="207">
        <f>F140/(1-$F$125)</f>
        <v>3281.28</v>
      </c>
      <c r="H140" s="85" t="s">
        <v>172</v>
      </c>
      <c r="I140" s="82"/>
      <c r="J140" s="84"/>
      <c r="K140" s="84"/>
      <c r="L140" s="84"/>
      <c r="M140" s="84"/>
      <c r="N140" s="84"/>
    </row>
    <row r="141" spans="1:14" ht="13.5" thickBot="1">
      <c r="A141" s="402" t="s">
        <v>130</v>
      </c>
      <c r="B141" s="403"/>
      <c r="C141" s="204">
        <v>34</v>
      </c>
      <c r="D141" s="78">
        <v>250</v>
      </c>
      <c r="E141" s="78">
        <f>C141*D141</f>
        <v>8500</v>
      </c>
      <c r="F141" s="206">
        <f>E141*(1+$F$83)</f>
        <v>14619.49</v>
      </c>
      <c r="G141" s="207">
        <f>F141/(1-$F$125)</f>
        <v>15494.95</v>
      </c>
      <c r="H141" s="85" t="s">
        <v>171</v>
      </c>
      <c r="I141" s="82"/>
      <c r="J141" s="84"/>
      <c r="K141" s="84"/>
      <c r="L141" s="84"/>
      <c r="M141" s="84"/>
      <c r="N141" s="84"/>
    </row>
    <row r="142" spans="1:14" ht="13.5" thickBot="1">
      <c r="A142" s="404" t="s">
        <v>162</v>
      </c>
      <c r="B142" s="405"/>
      <c r="C142" s="405"/>
      <c r="D142" s="405"/>
      <c r="E142" s="405"/>
      <c r="F142" s="406"/>
      <c r="G142" s="212">
        <f>SUM(G140:G141)</f>
        <v>18776.23</v>
      </c>
      <c r="H142" s="85"/>
      <c r="I142" s="84"/>
      <c r="J142" s="84"/>
      <c r="K142" s="84"/>
      <c r="L142" s="84"/>
      <c r="M142" s="84"/>
      <c r="N142" s="84"/>
    </row>
    <row r="143" spans="1:14" ht="13.5" thickBot="1">
      <c r="A143" s="390"/>
      <c r="B143" s="391"/>
      <c r="C143" s="391"/>
      <c r="D143" s="391"/>
      <c r="E143" s="391"/>
      <c r="F143" s="391"/>
      <c r="G143" s="392"/>
      <c r="H143" s="84"/>
      <c r="I143" s="84"/>
      <c r="J143" s="84"/>
      <c r="K143" s="84"/>
      <c r="L143" s="84"/>
      <c r="M143" s="84"/>
      <c r="N143" s="84"/>
    </row>
    <row r="144" spans="1:14" ht="12.75">
      <c r="A144" s="407" t="s">
        <v>32</v>
      </c>
      <c r="B144" s="408"/>
      <c r="C144" s="408"/>
      <c r="D144" s="408"/>
      <c r="E144" s="408"/>
      <c r="F144" s="408"/>
      <c r="G144" s="409"/>
      <c r="I144" s="84"/>
      <c r="J144" s="84"/>
      <c r="K144" s="84"/>
      <c r="L144" s="84"/>
      <c r="M144" s="84"/>
      <c r="N144" s="84"/>
    </row>
    <row r="145" spans="1:14" ht="33.75">
      <c r="A145" s="213" t="s">
        <v>196</v>
      </c>
      <c r="B145" s="410" t="s">
        <v>44</v>
      </c>
      <c r="C145" s="411"/>
      <c r="D145" s="412"/>
      <c r="E145" s="214" t="s">
        <v>167</v>
      </c>
      <c r="F145" s="214" t="s">
        <v>33</v>
      </c>
      <c r="G145" s="215" t="s">
        <v>203</v>
      </c>
      <c r="H145" s="84"/>
      <c r="I145" s="84"/>
      <c r="J145" s="84"/>
      <c r="K145" s="84"/>
      <c r="L145" s="84"/>
      <c r="M145" s="84"/>
      <c r="N145" s="84"/>
    </row>
    <row r="146" spans="1:14" ht="13.5" thickBot="1">
      <c r="A146" s="216"/>
      <c r="B146" s="393" t="str">
        <f>B15</f>
        <v>Motorista Executivo  I</v>
      </c>
      <c r="C146" s="394"/>
      <c r="D146" s="395"/>
      <c r="E146" s="217">
        <v>1</v>
      </c>
      <c r="F146" s="218">
        <f>G127</f>
        <v>0</v>
      </c>
      <c r="G146" s="219">
        <f>F146*E146</f>
        <v>0</v>
      </c>
      <c r="H146" s="157" t="s">
        <v>205</v>
      </c>
      <c r="I146" s="84"/>
      <c r="J146" s="84"/>
      <c r="K146" s="84"/>
      <c r="L146" s="84"/>
      <c r="M146" s="84"/>
      <c r="N146" s="84"/>
    </row>
    <row r="147" spans="1:14" ht="13.5" thickBot="1">
      <c r="A147" s="396" t="s">
        <v>42</v>
      </c>
      <c r="B147" s="397"/>
      <c r="C147" s="397"/>
      <c r="D147" s="397"/>
      <c r="E147" s="397"/>
      <c r="F147" s="398"/>
      <c r="G147" s="220">
        <f>G146*12</f>
        <v>0</v>
      </c>
      <c r="H147" s="157" t="s">
        <v>226</v>
      </c>
      <c r="I147" s="81"/>
      <c r="J147" s="81"/>
      <c r="K147" s="81"/>
      <c r="L147" s="81"/>
      <c r="M147" s="81"/>
      <c r="N147" s="81"/>
    </row>
    <row r="148" spans="1:14" ht="13.5" thickBot="1">
      <c r="A148" s="390"/>
      <c r="B148" s="391"/>
      <c r="C148" s="391"/>
      <c r="D148" s="391"/>
      <c r="E148" s="391"/>
      <c r="F148" s="391"/>
      <c r="G148" s="392"/>
      <c r="H148" s="81"/>
      <c r="I148" s="81"/>
      <c r="J148" s="81"/>
      <c r="K148" s="81"/>
      <c r="L148" s="81"/>
      <c r="M148" s="81"/>
      <c r="N148" s="81"/>
    </row>
    <row r="149" spans="1:14" ht="13.5" thickBot="1">
      <c r="A149" s="399" t="s">
        <v>166</v>
      </c>
      <c r="B149" s="400"/>
      <c r="C149" s="400"/>
      <c r="D149" s="400"/>
      <c r="E149" s="400"/>
      <c r="F149" s="401"/>
      <c r="G149" s="220">
        <f>(G135+G142+G147)</f>
        <v>18776.23</v>
      </c>
      <c r="H149" s="226"/>
      <c r="I149" s="227"/>
      <c r="J149" s="81"/>
      <c r="K149" s="81"/>
      <c r="L149" s="81"/>
      <c r="M149" s="81"/>
      <c r="N149" s="81"/>
    </row>
    <row r="150" spans="1:14" ht="12.75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</row>
    <row r="151" spans="1:14" ht="12.75">
      <c r="A151" s="84" t="s">
        <v>150</v>
      </c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</row>
    <row r="152" spans="1:14" ht="12.75">
      <c r="A152" s="221" t="s">
        <v>151</v>
      </c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</row>
    <row r="153" spans="1:14" ht="12.75">
      <c r="A153" s="221" t="s">
        <v>152</v>
      </c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</row>
    <row r="154" spans="1:14" ht="12.75">
      <c r="A154" s="221" t="s">
        <v>153</v>
      </c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</row>
    <row r="155" spans="1:14" ht="12.75">
      <c r="A155" s="221" t="s">
        <v>154</v>
      </c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</row>
    <row r="156" spans="1:14" ht="12.75">
      <c r="A156" s="221" t="s">
        <v>155</v>
      </c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</row>
    <row r="157" spans="1:14" ht="12.75">
      <c r="A157" s="221" t="s">
        <v>156</v>
      </c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</row>
    <row r="158" spans="1:14" ht="12.75">
      <c r="A158" s="84" t="s">
        <v>157</v>
      </c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</row>
    <row r="159" spans="1:14" ht="12.75">
      <c r="A159" s="84" t="s">
        <v>158</v>
      </c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</row>
    <row r="160" spans="1:14" ht="12.75">
      <c r="A160" s="84" t="s">
        <v>159</v>
      </c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</row>
    <row r="161" spans="1:7" ht="12.75">
      <c r="A161" s="84" t="s">
        <v>160</v>
      </c>
      <c r="B161" s="81"/>
      <c r="C161" s="81"/>
      <c r="D161" s="81"/>
      <c r="E161" s="81"/>
      <c r="F161" s="81"/>
      <c r="G161" s="81"/>
    </row>
    <row r="162" spans="1:7" ht="12.75">
      <c r="A162" s="81"/>
      <c r="B162" s="81"/>
      <c r="C162" s="81"/>
      <c r="D162" s="81"/>
      <c r="E162" s="81"/>
      <c r="F162" s="81"/>
      <c r="G162" s="81"/>
    </row>
    <row r="163" spans="1:7" ht="12.75">
      <c r="A163" s="81"/>
      <c r="B163" s="81"/>
      <c r="C163" s="81"/>
      <c r="D163" s="81"/>
      <c r="E163" s="81"/>
      <c r="F163" s="81"/>
      <c r="G163" s="81"/>
    </row>
  </sheetData>
  <sheetProtection/>
  <mergeCells count="174">
    <mergeCell ref="B146:D146"/>
    <mergeCell ref="A147:F147"/>
    <mergeCell ref="A148:G148"/>
    <mergeCell ref="A149:F149"/>
    <mergeCell ref="A140:B140"/>
    <mergeCell ref="A141:B141"/>
    <mergeCell ref="A142:F142"/>
    <mergeCell ref="A143:G143"/>
    <mergeCell ref="A144:G144"/>
    <mergeCell ref="B145:D145"/>
    <mergeCell ref="G130:G131"/>
    <mergeCell ref="A132:B132"/>
    <mergeCell ref="A133:B133"/>
    <mergeCell ref="A134:B134"/>
    <mergeCell ref="A135:F135"/>
    <mergeCell ref="A136:G136"/>
    <mergeCell ref="A137:G137"/>
    <mergeCell ref="A138:B139"/>
    <mergeCell ref="C138:C139"/>
    <mergeCell ref="D138:D139"/>
    <mergeCell ref="E138:E139"/>
    <mergeCell ref="F138:F139"/>
    <mergeCell ref="G138:G139"/>
    <mergeCell ref="A125:E125"/>
    <mergeCell ref="A126:G126"/>
    <mergeCell ref="A127:F127"/>
    <mergeCell ref="A128:G128"/>
    <mergeCell ref="A129:G129"/>
    <mergeCell ref="A130:B131"/>
    <mergeCell ref="C130:C131"/>
    <mergeCell ref="D130:D131"/>
    <mergeCell ref="E130:E131"/>
    <mergeCell ref="F130:F131"/>
    <mergeCell ref="A113:G113"/>
    <mergeCell ref="B114:E114"/>
    <mergeCell ref="B115:E115"/>
    <mergeCell ref="B116:E116"/>
    <mergeCell ref="B117:E117"/>
    <mergeCell ref="A118:E118"/>
    <mergeCell ref="A119:G119"/>
    <mergeCell ref="A120:G120"/>
    <mergeCell ref="B121:E121"/>
    <mergeCell ref="B122:E122"/>
    <mergeCell ref="B123:E123"/>
    <mergeCell ref="B124:E124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A109:F109"/>
    <mergeCell ref="A110:G110"/>
    <mergeCell ref="A111:F111"/>
    <mergeCell ref="A112:G112"/>
    <mergeCell ref="B88:E88"/>
    <mergeCell ref="B89:E89"/>
    <mergeCell ref="B91:E91"/>
    <mergeCell ref="B92:E92"/>
    <mergeCell ref="B93:E93"/>
    <mergeCell ref="B94:E94"/>
    <mergeCell ref="B90:E90"/>
    <mergeCell ref="B95:E95"/>
    <mergeCell ref="B96:E96"/>
    <mergeCell ref="B97:E97"/>
    <mergeCell ref="A98:F98"/>
    <mergeCell ref="A99:G99"/>
    <mergeCell ref="A100:G100"/>
    <mergeCell ref="A76:G76"/>
    <mergeCell ref="A77:G77"/>
    <mergeCell ref="B78:E78"/>
    <mergeCell ref="B79:E79"/>
    <mergeCell ref="B80:E80"/>
    <mergeCell ref="B81:E81"/>
    <mergeCell ref="B82:E82"/>
    <mergeCell ref="A83:E83"/>
    <mergeCell ref="A84:G84"/>
    <mergeCell ref="A85:G85"/>
    <mergeCell ref="B86:E86"/>
    <mergeCell ref="B87:E87"/>
    <mergeCell ref="A65:E65"/>
    <mergeCell ref="H62:H63"/>
    <mergeCell ref="A66:G66"/>
    <mergeCell ref="B67:E67"/>
    <mergeCell ref="B68:E68"/>
    <mergeCell ref="B69:E69"/>
    <mergeCell ref="B70:E70"/>
    <mergeCell ref="B71:E71"/>
    <mergeCell ref="A72:E72"/>
    <mergeCell ref="B73:E73"/>
    <mergeCell ref="B74:E74"/>
    <mergeCell ref="A75:E75"/>
    <mergeCell ref="B53:E53"/>
    <mergeCell ref="B54:E54"/>
    <mergeCell ref="B55:E55"/>
    <mergeCell ref="B56:E56"/>
    <mergeCell ref="B57:E57"/>
    <mergeCell ref="A58:E58"/>
    <mergeCell ref="A59:G59"/>
    <mergeCell ref="B60:E60"/>
    <mergeCell ref="B61:E61"/>
    <mergeCell ref="B62:E62"/>
    <mergeCell ref="B63:E63"/>
    <mergeCell ref="B64:E64"/>
    <mergeCell ref="B41:E41"/>
    <mergeCell ref="B42:E42"/>
    <mergeCell ref="B43:E43"/>
    <mergeCell ref="A44:E44"/>
    <mergeCell ref="A45:G45"/>
    <mergeCell ref="B46:E46"/>
    <mergeCell ref="B47:E47"/>
    <mergeCell ref="B48:E48"/>
    <mergeCell ref="B49:E49"/>
    <mergeCell ref="B50:E50"/>
    <mergeCell ref="B51:E51"/>
    <mergeCell ref="B52:E52"/>
    <mergeCell ref="B29:E29"/>
    <mergeCell ref="A30:E30"/>
    <mergeCell ref="A31:F31"/>
    <mergeCell ref="A32:G32"/>
    <mergeCell ref="A33:G33"/>
    <mergeCell ref="A34:G34"/>
    <mergeCell ref="B35:E35"/>
    <mergeCell ref="B36:E36"/>
    <mergeCell ref="B37:E37"/>
    <mergeCell ref="B38:E38"/>
    <mergeCell ref="B39:E39"/>
    <mergeCell ref="B40:E40"/>
    <mergeCell ref="B28:E28"/>
    <mergeCell ref="B20:E20"/>
    <mergeCell ref="F20:G20"/>
    <mergeCell ref="A21:G21"/>
    <mergeCell ref="B22:E22"/>
    <mergeCell ref="F22:G22"/>
    <mergeCell ref="B23:E23"/>
    <mergeCell ref="F23:G23"/>
    <mergeCell ref="F11:G11"/>
    <mergeCell ref="B24:E24"/>
    <mergeCell ref="F24:G24"/>
    <mergeCell ref="A25:G25"/>
    <mergeCell ref="A26:G26"/>
    <mergeCell ref="B27:E27"/>
    <mergeCell ref="B18:E18"/>
    <mergeCell ref="F18:G18"/>
    <mergeCell ref="A1:G1"/>
    <mergeCell ref="A2:G2"/>
    <mergeCell ref="A3:G3"/>
    <mergeCell ref="A4:D4"/>
    <mergeCell ref="F4:G4"/>
    <mergeCell ref="A5:G5"/>
    <mergeCell ref="B10:E10"/>
    <mergeCell ref="F10:G10"/>
    <mergeCell ref="B9:E9"/>
    <mergeCell ref="F9:G9"/>
    <mergeCell ref="F16:G16"/>
    <mergeCell ref="B17:E17"/>
    <mergeCell ref="F17:G17"/>
    <mergeCell ref="B14:E14"/>
    <mergeCell ref="F14:G14"/>
    <mergeCell ref="B15:E15"/>
    <mergeCell ref="F15:G15"/>
    <mergeCell ref="B11:E11"/>
    <mergeCell ref="B19:E19"/>
    <mergeCell ref="F19:G19"/>
    <mergeCell ref="B16:E16"/>
    <mergeCell ref="A12:G12"/>
    <mergeCell ref="A13:G13"/>
    <mergeCell ref="A6:G6"/>
    <mergeCell ref="B7:E7"/>
    <mergeCell ref="F7:G7"/>
    <mergeCell ref="B8:E8"/>
    <mergeCell ref="F8:G8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N178"/>
  <sheetViews>
    <sheetView zoomScale="90" zoomScaleNormal="90" zoomScalePageLayoutView="0" workbookViewId="0" topLeftCell="A102">
      <selection activeCell="A34" sqref="A34:G34"/>
    </sheetView>
  </sheetViews>
  <sheetFormatPr defaultColWidth="10.421875" defaultRowHeight="11.25" customHeight="1"/>
  <cols>
    <col min="1" max="1" width="9.7109375" style="7" customWidth="1"/>
    <col min="2" max="2" width="15.28125" style="7" customWidth="1"/>
    <col min="3" max="3" width="14.8515625" style="7" customWidth="1"/>
    <col min="4" max="4" width="13.7109375" style="7" customWidth="1"/>
    <col min="5" max="5" width="14.00390625" style="7" customWidth="1"/>
    <col min="6" max="6" width="14.140625" style="7" customWidth="1"/>
    <col min="7" max="8" width="14.8515625" style="7" customWidth="1"/>
    <col min="9" max="9" width="15.421875" style="7" customWidth="1"/>
    <col min="10" max="10" width="12.140625" style="7" bestFit="1" customWidth="1"/>
    <col min="11" max="11" width="12.57421875" style="7" bestFit="1" customWidth="1"/>
    <col min="12" max="12" width="11.8515625" style="7" customWidth="1"/>
    <col min="13" max="13" width="12.57421875" style="7" customWidth="1"/>
    <col min="14" max="14" width="12.7109375" style="7" customWidth="1"/>
    <col min="15" max="16384" width="10.421875" style="7" customWidth="1"/>
  </cols>
  <sheetData>
    <row r="1" spans="1:40" s="2" customFormat="1" ht="46.5" customHeight="1" thickBot="1">
      <c r="A1" s="291" t="s">
        <v>0</v>
      </c>
      <c r="B1" s="291"/>
      <c r="C1" s="291"/>
      <c r="D1" s="291"/>
      <c r="E1" s="291"/>
      <c r="F1" s="291"/>
      <c r="G1" s="291"/>
      <c r="H1" s="81"/>
      <c r="I1" s="84"/>
      <c r="J1" s="84"/>
      <c r="K1" s="84"/>
      <c r="L1" s="84"/>
      <c r="M1" s="84"/>
      <c r="N1" s="8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s="2" customFormat="1" ht="12.75" customHeight="1">
      <c r="A2" s="292" t="s">
        <v>241</v>
      </c>
      <c r="B2" s="293"/>
      <c r="C2" s="293"/>
      <c r="D2" s="293"/>
      <c r="E2" s="293"/>
      <c r="F2" s="293"/>
      <c r="G2" s="294"/>
      <c r="H2" s="81"/>
      <c r="I2" s="85"/>
      <c r="J2" s="81"/>
      <c r="K2" s="81"/>
      <c r="L2" s="81"/>
      <c r="M2" s="81"/>
      <c r="N2" s="8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s="2" customFormat="1" ht="12.75" customHeight="1">
      <c r="A3" s="295" t="s">
        <v>201</v>
      </c>
      <c r="B3" s="296"/>
      <c r="C3" s="296"/>
      <c r="D3" s="296"/>
      <c r="E3" s="296"/>
      <c r="F3" s="296"/>
      <c r="G3" s="297"/>
      <c r="H3" s="81" t="s">
        <v>206</v>
      </c>
      <c r="I3" s="85"/>
      <c r="J3" s="81"/>
      <c r="K3" s="81"/>
      <c r="L3" s="81"/>
      <c r="M3" s="81"/>
      <c r="N3" s="8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s="2" customFormat="1" ht="12.75" customHeight="1">
      <c r="A4" s="298" t="s">
        <v>202</v>
      </c>
      <c r="B4" s="299"/>
      <c r="C4" s="299"/>
      <c r="D4" s="300"/>
      <c r="E4" s="158" t="s">
        <v>34</v>
      </c>
      <c r="F4" s="301" t="s">
        <v>36</v>
      </c>
      <c r="G4" s="302"/>
      <c r="H4" s="81" t="s">
        <v>206</v>
      </c>
      <c r="I4" s="85"/>
      <c r="J4" s="81"/>
      <c r="K4" s="81"/>
      <c r="L4" s="81"/>
      <c r="M4" s="81"/>
      <c r="N4" s="8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s="2" customFormat="1" ht="12.75" customHeight="1" thickBot="1">
      <c r="A5" s="303"/>
      <c r="B5" s="304"/>
      <c r="C5" s="304"/>
      <c r="D5" s="304"/>
      <c r="E5" s="304"/>
      <c r="F5" s="304"/>
      <c r="G5" s="305"/>
      <c r="H5" s="81"/>
      <c r="I5" s="85"/>
      <c r="J5" s="81"/>
      <c r="K5" s="81"/>
      <c r="L5" s="81"/>
      <c r="M5" s="81"/>
      <c r="N5" s="8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s="2" customFormat="1" ht="12.75" customHeight="1">
      <c r="A6" s="280" t="s">
        <v>46</v>
      </c>
      <c r="B6" s="281"/>
      <c r="C6" s="281"/>
      <c r="D6" s="281"/>
      <c r="E6" s="281"/>
      <c r="F6" s="281"/>
      <c r="G6" s="282"/>
      <c r="H6" s="82"/>
      <c r="I6" s="85"/>
      <c r="J6" s="81"/>
      <c r="K6" s="81"/>
      <c r="L6" s="81"/>
      <c r="M6" s="81"/>
      <c r="N6" s="8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s="2" customFormat="1" ht="12.75" customHeight="1">
      <c r="A7" s="159" t="s">
        <v>1</v>
      </c>
      <c r="B7" s="283" t="s">
        <v>2</v>
      </c>
      <c r="C7" s="284"/>
      <c r="D7" s="284"/>
      <c r="E7" s="285"/>
      <c r="F7" s="286"/>
      <c r="G7" s="287"/>
      <c r="H7" s="82"/>
      <c r="I7" s="85"/>
      <c r="J7" s="81"/>
      <c r="K7" s="81"/>
      <c r="L7" s="81"/>
      <c r="M7" s="81"/>
      <c r="N7" s="8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s="2" customFormat="1" ht="12.75" customHeight="1">
      <c r="A8" s="159" t="s">
        <v>3</v>
      </c>
      <c r="B8" s="283" t="s">
        <v>4</v>
      </c>
      <c r="C8" s="284"/>
      <c r="D8" s="284"/>
      <c r="E8" s="285"/>
      <c r="F8" s="286"/>
      <c r="G8" s="287"/>
      <c r="H8" s="82"/>
      <c r="I8" s="85"/>
      <c r="J8" s="81"/>
      <c r="K8" s="81"/>
      <c r="L8" s="81"/>
      <c r="M8" s="81"/>
      <c r="N8" s="8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s="2" customFormat="1" ht="12.75" customHeight="1">
      <c r="A9" s="159" t="s">
        <v>5</v>
      </c>
      <c r="B9" s="283" t="s">
        <v>6</v>
      </c>
      <c r="C9" s="284"/>
      <c r="D9" s="284"/>
      <c r="E9" s="285"/>
      <c r="F9" s="288"/>
      <c r="G9" s="289"/>
      <c r="H9" s="82"/>
      <c r="I9" s="85"/>
      <c r="J9" s="81"/>
      <c r="K9" s="81"/>
      <c r="L9" s="81"/>
      <c r="M9" s="81"/>
      <c r="N9" s="8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s="2" customFormat="1" ht="12.75" customHeight="1">
      <c r="A10" s="160" t="s">
        <v>7</v>
      </c>
      <c r="B10" s="283" t="s">
        <v>8</v>
      </c>
      <c r="C10" s="284"/>
      <c r="D10" s="284"/>
      <c r="E10" s="285"/>
      <c r="F10" s="286"/>
      <c r="G10" s="287"/>
      <c r="H10" s="82"/>
      <c r="I10" s="82"/>
      <c r="J10" s="84"/>
      <c r="K10" s="84"/>
      <c r="L10" s="84"/>
      <c r="M10" s="84"/>
      <c r="N10" s="8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s="2" customFormat="1" ht="12.75" customHeight="1">
      <c r="A11" s="159" t="s">
        <v>9</v>
      </c>
      <c r="B11" s="283" t="s">
        <v>232</v>
      </c>
      <c r="C11" s="284"/>
      <c r="D11" s="284"/>
      <c r="E11" s="285"/>
      <c r="F11" s="306" t="s">
        <v>47</v>
      </c>
      <c r="G11" s="307"/>
      <c r="H11" s="82"/>
      <c r="I11" s="82"/>
      <c r="J11" s="84"/>
      <c r="K11" s="84"/>
      <c r="L11" s="84"/>
      <c r="M11" s="84"/>
      <c r="N11" s="8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s="2" customFormat="1" ht="12.75" customHeight="1" thickBot="1">
      <c r="A12" s="274"/>
      <c r="B12" s="275"/>
      <c r="C12" s="275"/>
      <c r="D12" s="275"/>
      <c r="E12" s="275"/>
      <c r="F12" s="275"/>
      <c r="G12" s="276"/>
      <c r="H12" s="82"/>
      <c r="I12" s="82"/>
      <c r="J12" s="84"/>
      <c r="K12" s="84"/>
      <c r="L12" s="84"/>
      <c r="M12" s="84"/>
      <c r="N12" s="8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s="2" customFormat="1" ht="12.75" customHeight="1">
      <c r="A13" s="277" t="s">
        <v>48</v>
      </c>
      <c r="B13" s="278"/>
      <c r="C13" s="278"/>
      <c r="D13" s="278"/>
      <c r="E13" s="278"/>
      <c r="F13" s="278"/>
      <c r="G13" s="279"/>
      <c r="H13" s="82"/>
      <c r="I13" s="82"/>
      <c r="J13" s="84"/>
      <c r="K13" s="84"/>
      <c r="L13" s="84"/>
      <c r="M13" s="84"/>
      <c r="N13" s="8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s="2" customFormat="1" ht="12.75" customHeight="1">
      <c r="A14" s="161" t="s">
        <v>49</v>
      </c>
      <c r="B14" s="290" t="s">
        <v>10</v>
      </c>
      <c r="C14" s="290"/>
      <c r="D14" s="290"/>
      <c r="E14" s="290"/>
      <c r="F14" s="286" t="s">
        <v>53</v>
      </c>
      <c r="G14" s="287"/>
      <c r="H14" s="82"/>
      <c r="I14" s="85"/>
      <c r="J14" s="81"/>
      <c r="K14" s="81"/>
      <c r="L14" s="81"/>
      <c r="M14" s="81"/>
      <c r="N14" s="8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s="2" customFormat="1" ht="12.75" customHeight="1">
      <c r="A15" s="159" t="s">
        <v>50</v>
      </c>
      <c r="B15" s="271" t="s">
        <v>242</v>
      </c>
      <c r="C15" s="271"/>
      <c r="D15" s="271"/>
      <c r="E15" s="271"/>
      <c r="F15" s="272" t="s">
        <v>79</v>
      </c>
      <c r="G15" s="273"/>
      <c r="H15" s="82"/>
      <c r="I15" s="85"/>
      <c r="J15" s="81"/>
      <c r="K15" s="81"/>
      <c r="L15" s="81"/>
      <c r="M15" s="81"/>
      <c r="N15" s="8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s="2" customFormat="1" ht="12">
      <c r="A16" s="159" t="s">
        <v>50</v>
      </c>
      <c r="B16" s="271" t="s">
        <v>243</v>
      </c>
      <c r="C16" s="271"/>
      <c r="D16" s="271"/>
      <c r="E16" s="271"/>
      <c r="F16" s="272">
        <v>1</v>
      </c>
      <c r="G16" s="273"/>
      <c r="H16" s="82"/>
      <c r="I16" s="85"/>
      <c r="J16" s="81"/>
      <c r="K16" s="81"/>
      <c r="L16" s="81"/>
      <c r="M16" s="81"/>
      <c r="N16" s="8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s="2" customFormat="1" ht="12" customHeight="1">
      <c r="A17" s="159" t="s">
        <v>50</v>
      </c>
      <c r="B17" s="271" t="s">
        <v>245</v>
      </c>
      <c r="C17" s="271"/>
      <c r="D17" s="271"/>
      <c r="E17" s="271"/>
      <c r="F17" s="272" t="s">
        <v>79</v>
      </c>
      <c r="G17" s="273"/>
      <c r="H17" s="82"/>
      <c r="I17" s="82"/>
      <c r="J17" s="84"/>
      <c r="K17" s="84"/>
      <c r="L17" s="84"/>
      <c r="M17" s="84"/>
      <c r="N17" s="8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s="2" customFormat="1" ht="13.5" customHeight="1">
      <c r="A18" s="159" t="s">
        <v>50</v>
      </c>
      <c r="B18" s="271" t="s">
        <v>246</v>
      </c>
      <c r="C18" s="271"/>
      <c r="D18" s="271"/>
      <c r="E18" s="271"/>
      <c r="F18" s="272" t="s">
        <v>79</v>
      </c>
      <c r="G18" s="273"/>
      <c r="H18" s="82"/>
      <c r="I18" s="82"/>
      <c r="J18" s="84"/>
      <c r="K18" s="84"/>
      <c r="L18" s="84"/>
      <c r="M18" s="84"/>
      <c r="N18" s="8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s="2" customFormat="1" ht="12.75" customHeight="1">
      <c r="A19" s="159" t="s">
        <v>50</v>
      </c>
      <c r="B19" s="271"/>
      <c r="C19" s="271"/>
      <c r="D19" s="271"/>
      <c r="E19" s="271"/>
      <c r="F19" s="272" t="s">
        <v>79</v>
      </c>
      <c r="G19" s="273"/>
      <c r="H19" s="82"/>
      <c r="I19" s="82"/>
      <c r="J19" s="84"/>
      <c r="K19" s="84"/>
      <c r="L19" s="84"/>
      <c r="M19" s="84"/>
      <c r="N19" s="84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s="2" customFormat="1" ht="12.75" customHeight="1" thickBot="1">
      <c r="A20" s="162" t="s">
        <v>50</v>
      </c>
      <c r="B20" s="271"/>
      <c r="C20" s="271"/>
      <c r="D20" s="271"/>
      <c r="E20" s="271"/>
      <c r="F20" s="313" t="s">
        <v>79</v>
      </c>
      <c r="G20" s="314"/>
      <c r="H20" s="82"/>
      <c r="I20" s="82"/>
      <c r="J20" s="84"/>
      <c r="K20" s="84"/>
      <c r="L20" s="84"/>
      <c r="M20" s="84"/>
      <c r="N20" s="8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s="2" customFormat="1" ht="12.75" customHeight="1">
      <c r="A21" s="315" t="s">
        <v>55</v>
      </c>
      <c r="B21" s="316"/>
      <c r="C21" s="316"/>
      <c r="D21" s="316"/>
      <c r="E21" s="316"/>
      <c r="F21" s="316"/>
      <c r="G21" s="317"/>
      <c r="H21" s="82"/>
      <c r="I21" s="82"/>
      <c r="J21" s="84"/>
      <c r="K21" s="84"/>
      <c r="L21" s="84"/>
      <c r="M21" s="84"/>
      <c r="N21" s="8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s="2" customFormat="1" ht="12.75" customHeight="1">
      <c r="A22" s="159" t="s">
        <v>1</v>
      </c>
      <c r="B22" s="271" t="s">
        <v>54</v>
      </c>
      <c r="C22" s="271"/>
      <c r="D22" s="271"/>
      <c r="E22" s="318"/>
      <c r="F22" s="319"/>
      <c r="G22" s="320"/>
      <c r="H22" s="82"/>
      <c r="I22" s="82"/>
      <c r="J22" s="84"/>
      <c r="K22" s="84"/>
      <c r="L22" s="84"/>
      <c r="M22" s="84"/>
      <c r="N22" s="84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s="2" customFormat="1" ht="12.75" customHeight="1">
      <c r="A23" s="159" t="s">
        <v>3</v>
      </c>
      <c r="B23" s="271" t="s">
        <v>11</v>
      </c>
      <c r="C23" s="271"/>
      <c r="D23" s="271"/>
      <c r="E23" s="271"/>
      <c r="F23" s="288"/>
      <c r="G23" s="289"/>
      <c r="H23" s="82"/>
      <c r="I23" s="82"/>
      <c r="J23" s="84"/>
      <c r="K23" s="84"/>
      <c r="L23" s="84"/>
      <c r="M23" s="84"/>
      <c r="N23" s="8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s="2" customFormat="1" ht="12.75" customHeight="1">
      <c r="A24" s="159" t="s">
        <v>5</v>
      </c>
      <c r="B24" s="271" t="s">
        <v>56</v>
      </c>
      <c r="C24" s="271"/>
      <c r="D24" s="271"/>
      <c r="E24" s="271"/>
      <c r="F24" s="288"/>
      <c r="G24" s="289"/>
      <c r="H24" s="82"/>
      <c r="I24" s="82"/>
      <c r="J24" s="84"/>
      <c r="K24" s="84"/>
      <c r="L24" s="84"/>
      <c r="M24" s="84"/>
      <c r="N24" s="8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s="2" customFormat="1" ht="12.75" customHeight="1" thickBot="1">
      <c r="A25" s="308"/>
      <c r="B25" s="309"/>
      <c r="C25" s="309"/>
      <c r="D25" s="309"/>
      <c r="E25" s="309"/>
      <c r="F25" s="309"/>
      <c r="G25" s="310"/>
      <c r="H25" s="82"/>
      <c r="I25" s="82"/>
      <c r="J25" s="84"/>
      <c r="K25" s="84"/>
      <c r="L25" s="84"/>
      <c r="M25" s="84"/>
      <c r="N25" s="8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s="2" customFormat="1" ht="12.75" customHeight="1">
      <c r="A26" s="280" t="s">
        <v>57</v>
      </c>
      <c r="B26" s="281"/>
      <c r="C26" s="281"/>
      <c r="D26" s="281"/>
      <c r="E26" s="281"/>
      <c r="F26" s="281"/>
      <c r="G26" s="282"/>
      <c r="H26" s="82"/>
      <c r="I26" s="82"/>
      <c r="J26" s="84"/>
      <c r="K26" s="84"/>
      <c r="L26" s="84"/>
      <c r="M26" s="84"/>
      <c r="N26" s="8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s="2" customFormat="1" ht="12.75" customHeight="1">
      <c r="A27" s="163">
        <v>1</v>
      </c>
      <c r="B27" s="311" t="s">
        <v>12</v>
      </c>
      <c r="C27" s="311"/>
      <c r="D27" s="311"/>
      <c r="E27" s="311"/>
      <c r="F27" s="164" t="s">
        <v>13</v>
      </c>
      <c r="G27" s="165" t="s">
        <v>14</v>
      </c>
      <c r="H27" s="82"/>
      <c r="I27" s="82"/>
      <c r="J27" s="84"/>
      <c r="K27" s="84"/>
      <c r="L27" s="84"/>
      <c r="M27" s="84"/>
      <c r="N27" s="8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s="2" customFormat="1" ht="12.75" customHeight="1">
      <c r="A28" s="166" t="s">
        <v>1</v>
      </c>
      <c r="B28" s="312" t="s">
        <v>58</v>
      </c>
      <c r="C28" s="312"/>
      <c r="D28" s="312"/>
      <c r="E28" s="312"/>
      <c r="F28" s="167"/>
      <c r="G28" s="168"/>
      <c r="H28" s="86"/>
      <c r="I28" s="86"/>
      <c r="J28" s="84"/>
      <c r="K28" s="84"/>
      <c r="L28" s="84"/>
      <c r="M28" s="84"/>
      <c r="N28" s="8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s="2" customFormat="1" ht="12.75" customHeight="1">
      <c r="A29" s="166" t="s">
        <v>3</v>
      </c>
      <c r="B29" s="312" t="s">
        <v>81</v>
      </c>
      <c r="C29" s="312"/>
      <c r="D29" s="312"/>
      <c r="E29" s="312"/>
      <c r="F29" s="169">
        <v>0.3</v>
      </c>
      <c r="G29" s="168">
        <f>G28*F29</f>
        <v>0</v>
      </c>
      <c r="H29" s="84" t="s">
        <v>224</v>
      </c>
      <c r="I29" s="82"/>
      <c r="J29" s="84"/>
      <c r="K29" s="84"/>
      <c r="L29" s="84"/>
      <c r="M29" s="84"/>
      <c r="N29" s="84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s="2" customFormat="1" ht="12.75" customHeight="1">
      <c r="A30" s="322" t="s">
        <v>186</v>
      </c>
      <c r="B30" s="323"/>
      <c r="C30" s="323"/>
      <c r="D30" s="323"/>
      <c r="E30" s="324"/>
      <c r="F30" s="170"/>
      <c r="G30" s="171"/>
      <c r="H30" s="82"/>
      <c r="I30" s="82"/>
      <c r="J30" s="84"/>
      <c r="K30" s="84"/>
      <c r="L30" s="84"/>
      <c r="M30" s="84"/>
      <c r="N30" s="84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s="2" customFormat="1" ht="12.75" customHeight="1">
      <c r="A31" s="325" t="s">
        <v>64</v>
      </c>
      <c r="B31" s="326"/>
      <c r="C31" s="326"/>
      <c r="D31" s="326"/>
      <c r="E31" s="326"/>
      <c r="F31" s="327"/>
      <c r="G31" s="172">
        <f>SUM(G28:G30)</f>
        <v>0</v>
      </c>
      <c r="H31" s="82"/>
      <c r="I31" s="82"/>
      <c r="J31" s="84"/>
      <c r="K31" s="84"/>
      <c r="L31" s="84"/>
      <c r="M31" s="84"/>
      <c r="N31" s="8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s="2" customFormat="1" ht="12.75" customHeight="1" thickBot="1">
      <c r="A32" s="328"/>
      <c r="B32" s="329"/>
      <c r="C32" s="329"/>
      <c r="D32" s="329"/>
      <c r="E32" s="329"/>
      <c r="F32" s="329"/>
      <c r="G32" s="330"/>
      <c r="H32" s="82"/>
      <c r="I32" s="82"/>
      <c r="J32" s="84"/>
      <c r="K32" s="84"/>
      <c r="L32" s="84"/>
      <c r="M32" s="84"/>
      <c r="N32" s="84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s="2" customFormat="1" ht="12.75" customHeight="1">
      <c r="A33" s="280" t="s">
        <v>87</v>
      </c>
      <c r="B33" s="281"/>
      <c r="C33" s="281"/>
      <c r="D33" s="281"/>
      <c r="E33" s="281"/>
      <c r="F33" s="281"/>
      <c r="G33" s="282"/>
      <c r="H33" s="82"/>
      <c r="I33" s="82"/>
      <c r="J33" s="84"/>
      <c r="K33" s="84"/>
      <c r="L33" s="84"/>
      <c r="M33" s="84"/>
      <c r="N33" s="8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s="2" customFormat="1" ht="12.75" customHeight="1">
      <c r="A34" s="331"/>
      <c r="B34" s="332"/>
      <c r="C34" s="332"/>
      <c r="D34" s="332"/>
      <c r="E34" s="332"/>
      <c r="F34" s="332"/>
      <c r="G34" s="333"/>
      <c r="H34" s="82"/>
      <c r="I34" s="82"/>
      <c r="J34" s="84"/>
      <c r="K34" s="84"/>
      <c r="L34" s="84"/>
      <c r="M34" s="84"/>
      <c r="N34" s="84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s="2" customFormat="1" ht="12.75" customHeight="1">
      <c r="A35" s="163" t="s">
        <v>94</v>
      </c>
      <c r="B35" s="311" t="s">
        <v>75</v>
      </c>
      <c r="C35" s="311"/>
      <c r="D35" s="311"/>
      <c r="E35" s="311"/>
      <c r="F35" s="164" t="s">
        <v>13</v>
      </c>
      <c r="G35" s="165" t="s">
        <v>14</v>
      </c>
      <c r="H35" s="82"/>
      <c r="I35" s="82"/>
      <c r="J35" s="84"/>
      <c r="K35" s="84"/>
      <c r="L35" s="84"/>
      <c r="M35" s="84"/>
      <c r="N35" s="8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s="2" customFormat="1" ht="12.75" customHeight="1">
      <c r="A36" s="173" t="s">
        <v>1</v>
      </c>
      <c r="B36" s="321" t="s">
        <v>23</v>
      </c>
      <c r="C36" s="321"/>
      <c r="D36" s="321"/>
      <c r="E36" s="321"/>
      <c r="F36" s="174">
        <v>0.2</v>
      </c>
      <c r="G36" s="171">
        <f>$G$31*F36</f>
        <v>0</v>
      </c>
      <c r="H36" s="82"/>
      <c r="I36" s="82"/>
      <c r="J36" s="84"/>
      <c r="K36" s="84"/>
      <c r="L36" s="84"/>
      <c r="M36" s="84"/>
      <c r="N36" s="8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s="2" customFormat="1" ht="12.75" customHeight="1">
      <c r="A37" s="173" t="s">
        <v>3</v>
      </c>
      <c r="B37" s="321" t="s">
        <v>24</v>
      </c>
      <c r="C37" s="321"/>
      <c r="D37" s="321"/>
      <c r="E37" s="321"/>
      <c r="F37" s="174">
        <v>0.015</v>
      </c>
      <c r="G37" s="171">
        <f>$G$31*F37</f>
        <v>0</v>
      </c>
      <c r="H37" s="87"/>
      <c r="I37" s="87"/>
      <c r="J37" s="84"/>
      <c r="K37" s="84"/>
      <c r="L37" s="84"/>
      <c r="M37" s="84"/>
      <c r="N37" s="8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s="2" customFormat="1" ht="12.75" customHeight="1">
      <c r="A38" s="173" t="s">
        <v>5</v>
      </c>
      <c r="B38" s="321" t="s">
        <v>25</v>
      </c>
      <c r="C38" s="321"/>
      <c r="D38" s="321"/>
      <c r="E38" s="321"/>
      <c r="F38" s="174">
        <v>0.01</v>
      </c>
      <c r="G38" s="171">
        <f>$G$31*F38</f>
        <v>0</v>
      </c>
      <c r="H38" s="82"/>
      <c r="I38" s="82"/>
      <c r="J38" s="84"/>
      <c r="K38" s="84"/>
      <c r="L38" s="84"/>
      <c r="M38" s="84"/>
      <c r="N38" s="84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s="2" customFormat="1" ht="12.75" customHeight="1">
      <c r="A39" s="173" t="s">
        <v>7</v>
      </c>
      <c r="B39" s="321" t="s">
        <v>26</v>
      </c>
      <c r="C39" s="321"/>
      <c r="D39" s="321"/>
      <c r="E39" s="321"/>
      <c r="F39" s="174">
        <v>0.002</v>
      </c>
      <c r="G39" s="171">
        <f>$G$31*F39</f>
        <v>0</v>
      </c>
      <c r="H39" s="82"/>
      <c r="I39" s="82"/>
      <c r="J39" s="84"/>
      <c r="K39" s="84"/>
      <c r="L39" s="84"/>
      <c r="M39" s="84"/>
      <c r="N39" s="84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s="2" customFormat="1" ht="12.75" customHeight="1">
      <c r="A40" s="173" t="s">
        <v>9</v>
      </c>
      <c r="B40" s="321" t="s">
        <v>39</v>
      </c>
      <c r="C40" s="321"/>
      <c r="D40" s="321"/>
      <c r="E40" s="321"/>
      <c r="F40" s="174">
        <v>0.025</v>
      </c>
      <c r="G40" s="171">
        <f>$G$31*0.025</f>
        <v>0</v>
      </c>
      <c r="H40" s="82"/>
      <c r="I40" s="82"/>
      <c r="J40" s="84"/>
      <c r="K40" s="84"/>
      <c r="L40" s="84"/>
      <c r="M40" s="84"/>
      <c r="N40" s="84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s="2" customFormat="1" ht="12.75" customHeight="1">
      <c r="A41" s="173" t="s">
        <v>15</v>
      </c>
      <c r="B41" s="321" t="s">
        <v>27</v>
      </c>
      <c r="C41" s="321"/>
      <c r="D41" s="321"/>
      <c r="E41" s="321"/>
      <c r="F41" s="175">
        <v>0.08</v>
      </c>
      <c r="G41" s="171">
        <f>$G$31*F41</f>
        <v>0</v>
      </c>
      <c r="H41" s="88"/>
      <c r="I41" s="82"/>
      <c r="J41" s="84"/>
      <c r="K41" s="84"/>
      <c r="L41" s="84"/>
      <c r="M41" s="84"/>
      <c r="N41" s="84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s="2" customFormat="1" ht="12.75" customHeight="1">
      <c r="A42" s="173" t="s">
        <v>16</v>
      </c>
      <c r="B42" s="321" t="s">
        <v>233</v>
      </c>
      <c r="C42" s="321"/>
      <c r="D42" s="321"/>
      <c r="E42" s="321"/>
      <c r="F42" s="174">
        <v>0.01</v>
      </c>
      <c r="G42" s="171">
        <f>$G$31*F42</f>
        <v>0</v>
      </c>
      <c r="H42" s="82"/>
      <c r="I42" s="82"/>
      <c r="J42" s="84"/>
      <c r="K42" s="84"/>
      <c r="L42" s="84"/>
      <c r="M42" s="84"/>
      <c r="N42" s="8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s="2" customFormat="1" ht="12.75" customHeight="1">
      <c r="A43" s="173" t="s">
        <v>17</v>
      </c>
      <c r="B43" s="321" t="s">
        <v>28</v>
      </c>
      <c r="C43" s="321"/>
      <c r="D43" s="321"/>
      <c r="E43" s="321"/>
      <c r="F43" s="174">
        <v>0.006</v>
      </c>
      <c r="G43" s="171">
        <f>$G$31*F43</f>
        <v>0</v>
      </c>
      <c r="H43" s="82"/>
      <c r="I43" s="82"/>
      <c r="J43" s="84"/>
      <c r="K43" s="84"/>
      <c r="L43" s="84"/>
      <c r="M43" s="84"/>
      <c r="N43" s="8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s="2" customFormat="1" ht="12.75" customHeight="1">
      <c r="A44" s="334" t="s">
        <v>67</v>
      </c>
      <c r="B44" s="335"/>
      <c r="C44" s="335"/>
      <c r="D44" s="335"/>
      <c r="E44" s="335"/>
      <c r="F44" s="176">
        <f>SUM(F36:F43)</f>
        <v>0.348</v>
      </c>
      <c r="G44" s="172">
        <f>SUM(G36:G43)</f>
        <v>0</v>
      </c>
      <c r="H44" s="86"/>
      <c r="I44" s="89"/>
      <c r="J44" s="84"/>
      <c r="K44" s="84"/>
      <c r="L44" s="84"/>
      <c r="M44" s="84"/>
      <c r="N44" s="8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s="2" customFormat="1" ht="12.75" customHeight="1">
      <c r="A45" s="331"/>
      <c r="B45" s="332"/>
      <c r="C45" s="332"/>
      <c r="D45" s="332"/>
      <c r="E45" s="332"/>
      <c r="F45" s="332"/>
      <c r="G45" s="333"/>
      <c r="H45" s="83"/>
      <c r="I45" s="89"/>
      <c r="J45" s="84"/>
      <c r="K45" s="84"/>
      <c r="L45" s="84"/>
      <c r="M45" s="84"/>
      <c r="N45" s="84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s="2" customFormat="1" ht="12.75" customHeight="1">
      <c r="A46" s="163" t="s">
        <v>96</v>
      </c>
      <c r="B46" s="311" t="s">
        <v>95</v>
      </c>
      <c r="C46" s="311"/>
      <c r="D46" s="311"/>
      <c r="E46" s="311"/>
      <c r="F46" s="164" t="s">
        <v>13</v>
      </c>
      <c r="G46" s="165" t="s">
        <v>14</v>
      </c>
      <c r="H46" s="90"/>
      <c r="I46" s="89"/>
      <c r="J46" s="84"/>
      <c r="K46" s="84"/>
      <c r="L46" s="84"/>
      <c r="M46" s="84"/>
      <c r="N46" s="84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s="2" customFormat="1" ht="12.75" customHeight="1">
      <c r="A47" s="173" t="s">
        <v>1</v>
      </c>
      <c r="B47" s="321" t="s">
        <v>29</v>
      </c>
      <c r="C47" s="321"/>
      <c r="D47" s="321"/>
      <c r="E47" s="321"/>
      <c r="F47" s="174">
        <v>0.08333</v>
      </c>
      <c r="G47" s="171">
        <f>SUM($G$31*F47)</f>
        <v>0</v>
      </c>
      <c r="H47" s="82"/>
      <c r="I47" s="89"/>
      <c r="J47" s="84"/>
      <c r="K47" s="84"/>
      <c r="L47" s="84"/>
      <c r="M47" s="84"/>
      <c r="N47" s="84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s="2" customFormat="1" ht="12.75" customHeight="1">
      <c r="A48" s="173" t="s">
        <v>3</v>
      </c>
      <c r="B48" s="321" t="s">
        <v>31</v>
      </c>
      <c r="C48" s="321"/>
      <c r="D48" s="321"/>
      <c r="E48" s="321"/>
      <c r="F48" s="174">
        <v>0.0833</v>
      </c>
      <c r="G48" s="177">
        <f>G31*F48</f>
        <v>0</v>
      </c>
      <c r="H48" s="83"/>
      <c r="I48" s="89"/>
      <c r="J48" s="84"/>
      <c r="K48" s="84"/>
      <c r="L48" s="84"/>
      <c r="M48" s="84"/>
      <c r="N48" s="84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s="2" customFormat="1" ht="12.75" customHeight="1">
      <c r="A49" s="173" t="s">
        <v>5</v>
      </c>
      <c r="B49" s="321" t="s">
        <v>70</v>
      </c>
      <c r="C49" s="321"/>
      <c r="D49" s="321"/>
      <c r="E49" s="321"/>
      <c r="F49" s="174">
        <f>1/3/12</f>
        <v>0.02778</v>
      </c>
      <c r="G49" s="171">
        <f>SUM($G$31*F49)</f>
        <v>0</v>
      </c>
      <c r="H49" s="83"/>
      <c r="I49" s="89"/>
      <c r="J49" s="84"/>
      <c r="K49" s="84"/>
      <c r="L49" s="84"/>
      <c r="M49" s="84"/>
      <c r="N49" s="84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s="2" customFormat="1" ht="12.75" customHeight="1">
      <c r="A50" s="173" t="s">
        <v>7</v>
      </c>
      <c r="B50" s="321" t="s">
        <v>139</v>
      </c>
      <c r="C50" s="321"/>
      <c r="D50" s="321"/>
      <c r="E50" s="321"/>
      <c r="F50" s="178">
        <f>7/30/12</f>
        <v>0.01944</v>
      </c>
      <c r="G50" s="171">
        <f>(G31)*F50</f>
        <v>0</v>
      </c>
      <c r="H50" s="83"/>
      <c r="I50" s="82"/>
      <c r="J50" s="84"/>
      <c r="K50" s="84"/>
      <c r="L50" s="84"/>
      <c r="M50" s="84"/>
      <c r="N50" s="84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s="2" customFormat="1" ht="12.75" customHeight="1">
      <c r="A51" s="173" t="s">
        <v>9</v>
      </c>
      <c r="B51" s="321" t="s">
        <v>140</v>
      </c>
      <c r="C51" s="321"/>
      <c r="D51" s="321"/>
      <c r="E51" s="321"/>
      <c r="F51" s="174">
        <f>5/30/12</f>
        <v>0.01389</v>
      </c>
      <c r="G51" s="177">
        <f>G31*F51</f>
        <v>0</v>
      </c>
      <c r="H51" s="83"/>
      <c r="I51" s="82"/>
      <c r="J51" s="84"/>
      <c r="K51" s="84"/>
      <c r="L51" s="84"/>
      <c r="M51" s="84"/>
      <c r="N51" s="8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s="2" customFormat="1" ht="12.75" customHeight="1">
      <c r="A52" s="173" t="s">
        <v>15</v>
      </c>
      <c r="B52" s="321" t="s">
        <v>141</v>
      </c>
      <c r="C52" s="321"/>
      <c r="D52" s="321"/>
      <c r="E52" s="321"/>
      <c r="F52" s="174">
        <f>5/30/12*0.015</f>
        <v>0.00021</v>
      </c>
      <c r="G52" s="177">
        <f>G31*F52</f>
        <v>0</v>
      </c>
      <c r="H52" s="83"/>
      <c r="I52" s="82"/>
      <c r="J52" s="84"/>
      <c r="K52" s="84"/>
      <c r="L52" s="84"/>
      <c r="M52" s="84"/>
      <c r="N52" s="8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s="2" customFormat="1" ht="12.75" customHeight="1">
      <c r="A53" s="173" t="s">
        <v>16</v>
      </c>
      <c r="B53" s="321" t="s">
        <v>142</v>
      </c>
      <c r="C53" s="321"/>
      <c r="D53" s="321"/>
      <c r="E53" s="321"/>
      <c r="F53" s="174">
        <f>1/30/12</f>
        <v>0.00278</v>
      </c>
      <c r="G53" s="177">
        <f>G31*F53</f>
        <v>0</v>
      </c>
      <c r="H53" s="82"/>
      <c r="I53" s="82"/>
      <c r="J53" s="84"/>
      <c r="K53" s="84"/>
      <c r="L53" s="84"/>
      <c r="M53" s="84"/>
      <c r="N53" s="8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s="2" customFormat="1" ht="12.75" customHeight="1">
      <c r="A54" s="173" t="s">
        <v>17</v>
      </c>
      <c r="B54" s="321" t="s">
        <v>143</v>
      </c>
      <c r="C54" s="321"/>
      <c r="D54" s="321"/>
      <c r="E54" s="321"/>
      <c r="F54" s="174">
        <f>15/30/12*0.08</f>
        <v>0.00333</v>
      </c>
      <c r="G54" s="177">
        <f>G31*F54</f>
        <v>0</v>
      </c>
      <c r="H54" s="86"/>
      <c r="I54" s="91"/>
      <c r="J54" s="92"/>
      <c r="K54" s="84"/>
      <c r="L54" s="84"/>
      <c r="M54" s="84"/>
      <c r="N54" s="84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s="2" customFormat="1" ht="12.75" customHeight="1">
      <c r="A55" s="173" t="s">
        <v>98</v>
      </c>
      <c r="B55" s="321" t="s">
        <v>22</v>
      </c>
      <c r="C55" s="321"/>
      <c r="D55" s="321"/>
      <c r="E55" s="321"/>
      <c r="F55" s="174"/>
      <c r="G55" s="177">
        <f>G31*F55</f>
        <v>0</v>
      </c>
      <c r="H55" s="82"/>
      <c r="I55" s="82"/>
      <c r="J55" s="93"/>
      <c r="K55" s="84"/>
      <c r="L55" s="84"/>
      <c r="M55" s="84"/>
      <c r="N55" s="8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s="2" customFormat="1" ht="12.75" customHeight="1">
      <c r="A56" s="173"/>
      <c r="B56" s="336" t="s">
        <v>103</v>
      </c>
      <c r="C56" s="336"/>
      <c r="D56" s="336"/>
      <c r="E56" s="336"/>
      <c r="F56" s="179">
        <f>SUM(F47:F55)</f>
        <v>0.23406</v>
      </c>
      <c r="G56" s="180">
        <f>SUM($G$31*F56)</f>
        <v>0</v>
      </c>
      <c r="H56" s="82"/>
      <c r="I56" s="82"/>
      <c r="J56" s="84"/>
      <c r="K56" s="84"/>
      <c r="L56" s="84"/>
      <c r="M56" s="84"/>
      <c r="N56" s="8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s="2" customFormat="1" ht="12.75" customHeight="1">
      <c r="A57" s="181" t="s">
        <v>99</v>
      </c>
      <c r="B57" s="321" t="s">
        <v>97</v>
      </c>
      <c r="C57" s="321"/>
      <c r="D57" s="321"/>
      <c r="E57" s="321"/>
      <c r="F57" s="174">
        <f>F44*F56</f>
        <v>0.08145</v>
      </c>
      <c r="G57" s="171">
        <f>F57*G31</f>
        <v>0</v>
      </c>
      <c r="H57" s="82"/>
      <c r="I57" s="82"/>
      <c r="J57" s="84"/>
      <c r="K57" s="84"/>
      <c r="L57" s="84"/>
      <c r="M57" s="84"/>
      <c r="N57" s="84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s="2" customFormat="1" ht="12.75" customHeight="1">
      <c r="A58" s="337" t="s">
        <v>104</v>
      </c>
      <c r="B58" s="336"/>
      <c r="C58" s="336"/>
      <c r="D58" s="336"/>
      <c r="E58" s="336"/>
      <c r="F58" s="182">
        <f>SUM(F56:F57)</f>
        <v>0.31551</v>
      </c>
      <c r="G58" s="172">
        <f>G56+G57</f>
        <v>0</v>
      </c>
      <c r="H58" s="83"/>
      <c r="I58" s="82"/>
      <c r="J58" s="84"/>
      <c r="K58" s="84"/>
      <c r="L58" s="84"/>
      <c r="M58" s="84"/>
      <c r="N58" s="8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s="2" customFormat="1" ht="12.75" customHeight="1">
      <c r="A59" s="331"/>
      <c r="B59" s="332"/>
      <c r="C59" s="332"/>
      <c r="D59" s="332"/>
      <c r="E59" s="332"/>
      <c r="F59" s="332"/>
      <c r="G59" s="333"/>
      <c r="H59" s="83"/>
      <c r="I59" s="82"/>
      <c r="J59" s="84"/>
      <c r="K59" s="84"/>
      <c r="L59" s="84"/>
      <c r="M59" s="84"/>
      <c r="N59" s="8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s="2" customFormat="1" ht="12.75" customHeight="1">
      <c r="A60" s="163" t="s">
        <v>100</v>
      </c>
      <c r="B60" s="311" t="s">
        <v>30</v>
      </c>
      <c r="C60" s="311"/>
      <c r="D60" s="311"/>
      <c r="E60" s="311"/>
      <c r="F60" s="164" t="s">
        <v>13</v>
      </c>
      <c r="G60" s="165" t="s">
        <v>14</v>
      </c>
      <c r="H60" s="83"/>
      <c r="I60" s="82"/>
      <c r="J60" s="84"/>
      <c r="K60" s="84"/>
      <c r="L60" s="84"/>
      <c r="M60" s="84"/>
      <c r="N60" s="84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s="2" customFormat="1" ht="12.75" customHeight="1">
      <c r="A61" s="173" t="s">
        <v>1</v>
      </c>
      <c r="B61" s="321" t="s">
        <v>144</v>
      </c>
      <c r="C61" s="321"/>
      <c r="D61" s="321"/>
      <c r="E61" s="321"/>
      <c r="F61" s="174">
        <f>4/12*0.02</f>
        <v>0.00667</v>
      </c>
      <c r="G61" s="177">
        <f>G31*F61</f>
        <v>0</v>
      </c>
      <c r="H61" s="82"/>
      <c r="I61" s="82"/>
      <c r="J61" s="84"/>
      <c r="K61" s="84"/>
      <c r="L61" s="84"/>
      <c r="M61" s="84"/>
      <c r="N61" s="84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s="2" customFormat="1" ht="12.75" customHeight="1">
      <c r="A62" s="173" t="s">
        <v>3</v>
      </c>
      <c r="B62" s="321" t="s">
        <v>145</v>
      </c>
      <c r="C62" s="321"/>
      <c r="D62" s="321"/>
      <c r="E62" s="321"/>
      <c r="F62" s="174">
        <f>0.1111*0.02*4/12</f>
        <v>0.00074</v>
      </c>
      <c r="G62" s="177">
        <f>G31*F62</f>
        <v>0</v>
      </c>
      <c r="H62" s="341"/>
      <c r="I62" s="82"/>
      <c r="J62" s="84"/>
      <c r="K62" s="84"/>
      <c r="L62" s="84"/>
      <c r="M62" s="84"/>
      <c r="N62" s="84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s="2" customFormat="1" ht="12.75" customHeight="1">
      <c r="A63" s="173"/>
      <c r="B63" s="336" t="s">
        <v>103</v>
      </c>
      <c r="C63" s="336"/>
      <c r="D63" s="336"/>
      <c r="E63" s="336"/>
      <c r="F63" s="179">
        <f>SUM(F61:F62)</f>
        <v>0.00741</v>
      </c>
      <c r="G63" s="180">
        <f>SUM($G$31*F63)</f>
        <v>0</v>
      </c>
      <c r="H63" s="341"/>
      <c r="I63" s="82"/>
      <c r="J63" s="84"/>
      <c r="K63" s="84"/>
      <c r="L63" s="84"/>
      <c r="M63" s="84"/>
      <c r="N63" s="84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s="2" customFormat="1" ht="12.75" customHeight="1">
      <c r="A64" s="173" t="s">
        <v>5</v>
      </c>
      <c r="B64" s="321" t="s">
        <v>101</v>
      </c>
      <c r="C64" s="321"/>
      <c r="D64" s="321"/>
      <c r="E64" s="321"/>
      <c r="F64" s="183">
        <f>F63*F44</f>
        <v>0.00258</v>
      </c>
      <c r="G64" s="171">
        <f>F64*G31</f>
        <v>0</v>
      </c>
      <c r="H64" s="88"/>
      <c r="I64" s="88"/>
      <c r="J64" s="94"/>
      <c r="K64" s="94"/>
      <c r="L64" s="94"/>
      <c r="M64" s="94"/>
      <c r="N64" s="84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s="2" customFormat="1" ht="12.75" customHeight="1">
      <c r="A65" s="337" t="s">
        <v>71</v>
      </c>
      <c r="B65" s="336"/>
      <c r="C65" s="336"/>
      <c r="D65" s="336"/>
      <c r="E65" s="336"/>
      <c r="F65" s="182">
        <f>SUM(F63:F64)</f>
        <v>0.00999</v>
      </c>
      <c r="G65" s="172">
        <f>SUM(G63:G64)</f>
        <v>0</v>
      </c>
      <c r="H65" s="82"/>
      <c r="I65" s="82"/>
      <c r="J65" s="84"/>
      <c r="K65" s="84"/>
      <c r="L65" s="84"/>
      <c r="M65" s="84"/>
      <c r="N65" s="94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s="2" customFormat="1" ht="12.75" customHeight="1">
      <c r="A66" s="331"/>
      <c r="B66" s="332"/>
      <c r="C66" s="332"/>
      <c r="D66" s="332"/>
      <c r="E66" s="332"/>
      <c r="F66" s="332"/>
      <c r="G66" s="333"/>
      <c r="H66" s="82"/>
      <c r="I66" s="82"/>
      <c r="J66" s="84"/>
      <c r="K66" s="84"/>
      <c r="L66" s="84"/>
      <c r="M66" s="84"/>
      <c r="N66" s="84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s="2" customFormat="1" ht="12.75" customHeight="1">
      <c r="A67" s="163" t="s">
        <v>102</v>
      </c>
      <c r="B67" s="311" t="s">
        <v>72</v>
      </c>
      <c r="C67" s="311"/>
      <c r="D67" s="311"/>
      <c r="E67" s="311"/>
      <c r="F67" s="164" t="s">
        <v>13</v>
      </c>
      <c r="G67" s="165" t="s">
        <v>14</v>
      </c>
      <c r="H67" s="82"/>
      <c r="I67" s="82"/>
      <c r="J67" s="84"/>
      <c r="K67" s="84"/>
      <c r="L67" s="84"/>
      <c r="M67" s="84"/>
      <c r="N67" s="84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s="2" customFormat="1" ht="12.75" customHeight="1">
      <c r="A68" s="173" t="s">
        <v>1</v>
      </c>
      <c r="B68" s="321" t="s">
        <v>146</v>
      </c>
      <c r="C68" s="321"/>
      <c r="D68" s="321"/>
      <c r="E68" s="321"/>
      <c r="F68" s="178">
        <f>0.05*1/12</f>
        <v>0.00417</v>
      </c>
      <c r="G68" s="171">
        <f>($G$31)*F68</f>
        <v>0</v>
      </c>
      <c r="H68" s="82"/>
      <c r="I68" s="82"/>
      <c r="J68" s="84"/>
      <c r="K68" s="84"/>
      <c r="L68" s="84"/>
      <c r="M68" s="84"/>
      <c r="N68" s="84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s="2" customFormat="1" ht="12.75" customHeight="1">
      <c r="A69" s="173" t="s">
        <v>3</v>
      </c>
      <c r="B69" s="321" t="s">
        <v>147</v>
      </c>
      <c r="C69" s="321"/>
      <c r="D69" s="321"/>
      <c r="E69" s="321"/>
      <c r="F69" s="178">
        <f>0.02*1/12</f>
        <v>0.00167</v>
      </c>
      <c r="G69" s="171">
        <f>($G$31)*F69</f>
        <v>0</v>
      </c>
      <c r="H69" s="82"/>
      <c r="I69" s="82"/>
      <c r="J69" s="84"/>
      <c r="K69" s="84"/>
      <c r="L69" s="84"/>
      <c r="M69" s="84"/>
      <c r="N69" s="84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s="2" customFormat="1" ht="12.75" customHeight="1">
      <c r="A70" s="173" t="s">
        <v>5</v>
      </c>
      <c r="B70" s="321" t="s">
        <v>148</v>
      </c>
      <c r="C70" s="321"/>
      <c r="D70" s="321"/>
      <c r="E70" s="321"/>
      <c r="F70" s="178">
        <f>1*0.4*0.08</f>
        <v>0.032</v>
      </c>
      <c r="G70" s="171">
        <f>($G$31)*F70</f>
        <v>0</v>
      </c>
      <c r="H70" s="82"/>
      <c r="I70" s="82"/>
      <c r="J70" s="84"/>
      <c r="K70" s="84"/>
      <c r="L70" s="84"/>
      <c r="M70" s="84"/>
      <c r="N70" s="84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s="2" customFormat="1" ht="12.75" customHeight="1">
      <c r="A71" s="173" t="s">
        <v>7</v>
      </c>
      <c r="B71" s="321" t="s">
        <v>149</v>
      </c>
      <c r="C71" s="321"/>
      <c r="D71" s="321"/>
      <c r="E71" s="321"/>
      <c r="F71" s="174">
        <f>1*0.1*0.08</f>
        <v>0.008</v>
      </c>
      <c r="G71" s="171">
        <f>($G$31)*F71</f>
        <v>0</v>
      </c>
      <c r="H71" s="82"/>
      <c r="I71" s="82"/>
      <c r="J71" s="84"/>
      <c r="K71" s="84"/>
      <c r="L71" s="84"/>
      <c r="M71" s="84"/>
      <c r="N71" s="84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s="2" customFormat="1" ht="25.5" customHeight="1">
      <c r="A72" s="337" t="s">
        <v>103</v>
      </c>
      <c r="B72" s="336"/>
      <c r="C72" s="336"/>
      <c r="D72" s="336"/>
      <c r="E72" s="336"/>
      <c r="F72" s="184">
        <f>SUM(F68:F71)</f>
        <v>0.04584</v>
      </c>
      <c r="G72" s="180">
        <f>SUM(G68:G71)</f>
        <v>0</v>
      </c>
      <c r="H72" s="82"/>
      <c r="I72" s="82"/>
      <c r="J72" s="84"/>
      <c r="K72" s="84"/>
      <c r="L72" s="84"/>
      <c r="M72" s="84"/>
      <c r="N72" s="84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s="2" customFormat="1" ht="12.75" customHeight="1">
      <c r="A73" s="173" t="s">
        <v>9</v>
      </c>
      <c r="B73" s="321" t="s">
        <v>105</v>
      </c>
      <c r="C73" s="321"/>
      <c r="D73" s="321"/>
      <c r="E73" s="321"/>
      <c r="F73" s="183">
        <f>F41*F68</f>
        <v>0.00033</v>
      </c>
      <c r="G73" s="171">
        <f>F73*$G$31</f>
        <v>0</v>
      </c>
      <c r="H73" s="82"/>
      <c r="I73" s="82"/>
      <c r="J73" s="84"/>
      <c r="K73" s="84"/>
      <c r="L73" s="84"/>
      <c r="M73" s="84"/>
      <c r="N73" s="84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s="2" customFormat="1" ht="12.75" customHeight="1">
      <c r="A74" s="185" t="s">
        <v>15</v>
      </c>
      <c r="B74" s="338" t="s">
        <v>106</v>
      </c>
      <c r="C74" s="339"/>
      <c r="D74" s="339"/>
      <c r="E74" s="340"/>
      <c r="F74" s="186">
        <f>F41*F54</f>
        <v>0.00027</v>
      </c>
      <c r="G74" s="187">
        <f>F74*$G$31</f>
        <v>0</v>
      </c>
      <c r="H74" s="82"/>
      <c r="I74" s="82"/>
      <c r="J74" s="84"/>
      <c r="K74" s="84"/>
      <c r="L74" s="84"/>
      <c r="M74" s="84"/>
      <c r="N74" s="84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s="2" customFormat="1" ht="12.75" customHeight="1">
      <c r="A75" s="337" t="s">
        <v>73</v>
      </c>
      <c r="B75" s="336"/>
      <c r="C75" s="336"/>
      <c r="D75" s="336"/>
      <c r="E75" s="336"/>
      <c r="F75" s="182">
        <f>SUM(F72:F74)</f>
        <v>0.04644</v>
      </c>
      <c r="G75" s="172">
        <f>SUM(G72:G74)</f>
        <v>0</v>
      </c>
      <c r="H75" s="82"/>
      <c r="I75" s="82"/>
      <c r="J75" s="84"/>
      <c r="K75" s="84"/>
      <c r="L75" s="84"/>
      <c r="M75" s="84"/>
      <c r="N75" s="84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s="2" customFormat="1" ht="12.75" customHeight="1">
      <c r="A76" s="331"/>
      <c r="B76" s="332"/>
      <c r="C76" s="332"/>
      <c r="D76" s="332"/>
      <c r="E76" s="332"/>
      <c r="F76" s="332"/>
      <c r="G76" s="333"/>
      <c r="H76" s="82"/>
      <c r="I76" s="82"/>
      <c r="J76" s="84"/>
      <c r="K76" s="84"/>
      <c r="L76" s="84"/>
      <c r="M76" s="84"/>
      <c r="N76" s="84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s="2" customFormat="1" ht="12.75" customHeight="1">
      <c r="A77" s="315" t="s">
        <v>40</v>
      </c>
      <c r="B77" s="316"/>
      <c r="C77" s="316"/>
      <c r="D77" s="316"/>
      <c r="E77" s="316"/>
      <c r="F77" s="316"/>
      <c r="G77" s="317"/>
      <c r="H77" s="82"/>
      <c r="I77" s="82"/>
      <c r="J77" s="84"/>
      <c r="K77" s="84"/>
      <c r="L77" s="84"/>
      <c r="M77" s="84"/>
      <c r="N77" s="84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s="2" customFormat="1" ht="12.75" customHeight="1">
      <c r="A78" s="163">
        <v>2</v>
      </c>
      <c r="B78" s="311" t="s">
        <v>74</v>
      </c>
      <c r="C78" s="311"/>
      <c r="D78" s="311"/>
      <c r="E78" s="311"/>
      <c r="F78" s="188" t="s">
        <v>13</v>
      </c>
      <c r="G78" s="189" t="s">
        <v>14</v>
      </c>
      <c r="H78" s="82"/>
      <c r="I78" s="82"/>
      <c r="J78" s="84"/>
      <c r="K78" s="84"/>
      <c r="L78" s="84"/>
      <c r="M78" s="84"/>
      <c r="N78" s="84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s="2" customFormat="1" ht="12.75" customHeight="1">
      <c r="A79" s="190" t="s">
        <v>90</v>
      </c>
      <c r="B79" s="342" t="s">
        <v>75</v>
      </c>
      <c r="C79" s="343"/>
      <c r="D79" s="343"/>
      <c r="E79" s="343"/>
      <c r="F79" s="191">
        <f>F44</f>
        <v>0.348</v>
      </c>
      <c r="G79" s="192">
        <f>G44</f>
        <v>0</v>
      </c>
      <c r="H79" s="82"/>
      <c r="I79" s="82"/>
      <c r="J79" s="84"/>
      <c r="K79" s="84"/>
      <c r="L79" s="84"/>
      <c r="M79" s="84"/>
      <c r="N79" s="84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s="2" customFormat="1" ht="12.75" customHeight="1">
      <c r="A80" s="190" t="s">
        <v>91</v>
      </c>
      <c r="B80" s="342" t="s">
        <v>95</v>
      </c>
      <c r="C80" s="343"/>
      <c r="D80" s="343"/>
      <c r="E80" s="343"/>
      <c r="F80" s="191">
        <f>F58</f>
        <v>0.31551</v>
      </c>
      <c r="G80" s="192">
        <f>G58</f>
        <v>0</v>
      </c>
      <c r="H80" s="82"/>
      <c r="I80" s="82"/>
      <c r="J80" s="84"/>
      <c r="K80" s="84"/>
      <c r="L80" s="84"/>
      <c r="M80" s="84"/>
      <c r="N80" s="84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s="2" customFormat="1" ht="12.75" customHeight="1">
      <c r="A81" s="190" t="s">
        <v>92</v>
      </c>
      <c r="B81" s="342" t="s">
        <v>76</v>
      </c>
      <c r="C81" s="343"/>
      <c r="D81" s="343"/>
      <c r="E81" s="343"/>
      <c r="F81" s="191">
        <f>F65</f>
        <v>0.00999</v>
      </c>
      <c r="G81" s="192">
        <f>G65</f>
        <v>0</v>
      </c>
      <c r="H81" s="82"/>
      <c r="I81" s="82"/>
      <c r="J81" s="84"/>
      <c r="K81" s="84"/>
      <c r="L81" s="84"/>
      <c r="M81" s="84"/>
      <c r="N81" s="84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s="2" customFormat="1" ht="12.75" customHeight="1">
      <c r="A82" s="190" t="s">
        <v>93</v>
      </c>
      <c r="B82" s="342" t="s">
        <v>72</v>
      </c>
      <c r="C82" s="343"/>
      <c r="D82" s="343"/>
      <c r="E82" s="343"/>
      <c r="F82" s="191">
        <f>F75</f>
        <v>0.04644</v>
      </c>
      <c r="G82" s="192">
        <f>G75</f>
        <v>0</v>
      </c>
      <c r="H82" s="82"/>
      <c r="I82" s="82"/>
      <c r="J82" s="84"/>
      <c r="K82" s="84"/>
      <c r="L82" s="84"/>
      <c r="M82" s="84"/>
      <c r="N82" s="84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s="2" customFormat="1" ht="12.75" customHeight="1">
      <c r="A83" s="344" t="s">
        <v>77</v>
      </c>
      <c r="B83" s="345"/>
      <c r="C83" s="345"/>
      <c r="D83" s="345"/>
      <c r="E83" s="346"/>
      <c r="F83" s="182">
        <f>SUM(F79:F82)</f>
        <v>0.71994</v>
      </c>
      <c r="G83" s="193">
        <f>SUM(G79:G82)</f>
        <v>0</v>
      </c>
      <c r="H83" s="82"/>
      <c r="I83" s="82"/>
      <c r="J83" s="84"/>
      <c r="K83" s="84"/>
      <c r="L83" s="84"/>
      <c r="M83" s="84"/>
      <c r="N83" s="84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s="2" customFormat="1" ht="12.75" customHeight="1" thickBot="1">
      <c r="A84" s="347"/>
      <c r="B84" s="348"/>
      <c r="C84" s="348"/>
      <c r="D84" s="348"/>
      <c r="E84" s="348"/>
      <c r="F84" s="348"/>
      <c r="G84" s="349"/>
      <c r="H84" s="82"/>
      <c r="I84" s="82"/>
      <c r="J84" s="84"/>
      <c r="K84" s="84"/>
      <c r="L84" s="84"/>
      <c r="M84" s="84"/>
      <c r="N84" s="84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s="2" customFormat="1" ht="12.75" customHeight="1">
      <c r="A85" s="280" t="s">
        <v>88</v>
      </c>
      <c r="B85" s="281"/>
      <c r="C85" s="281"/>
      <c r="D85" s="281"/>
      <c r="E85" s="281"/>
      <c r="F85" s="281"/>
      <c r="G85" s="282"/>
      <c r="H85"/>
      <c r="I85" s="82"/>
      <c r="J85" s="84"/>
      <c r="K85" s="84"/>
      <c r="L85" s="84"/>
      <c r="M85" s="84"/>
      <c r="N85" s="84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s="2" customFormat="1" ht="12.75" customHeight="1">
      <c r="A86" s="163">
        <v>3</v>
      </c>
      <c r="B86" s="311" t="s">
        <v>69</v>
      </c>
      <c r="C86" s="311"/>
      <c r="D86" s="311"/>
      <c r="E86" s="311"/>
      <c r="F86" s="164" t="s">
        <v>13</v>
      </c>
      <c r="G86" s="165" t="s">
        <v>14</v>
      </c>
      <c r="H86" s="82"/>
      <c r="I86" s="82"/>
      <c r="J86" s="84"/>
      <c r="K86" s="84"/>
      <c r="L86" s="84"/>
      <c r="M86" s="84"/>
      <c r="N86" s="84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s="2" customFormat="1" ht="12.75" customHeight="1">
      <c r="A87" s="173" t="s">
        <v>1</v>
      </c>
      <c r="B87" s="321" t="s">
        <v>68</v>
      </c>
      <c r="C87" s="321"/>
      <c r="D87" s="321"/>
      <c r="E87" s="321"/>
      <c r="F87" s="194"/>
      <c r="G87" s="168"/>
      <c r="H87"/>
      <c r="I87" s="82"/>
      <c r="J87" s="84"/>
      <c r="K87" s="84"/>
      <c r="L87" s="84"/>
      <c r="M87" s="84"/>
      <c r="N87" s="84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s="2" customFormat="1" ht="12.75" customHeight="1">
      <c r="A88" s="173" t="s">
        <v>3</v>
      </c>
      <c r="B88" s="321" t="s">
        <v>112</v>
      </c>
      <c r="C88" s="321"/>
      <c r="D88" s="321"/>
      <c r="E88" s="321"/>
      <c r="F88" s="194"/>
      <c r="G88" s="168"/>
      <c r="H88" s="96" t="s">
        <v>179</v>
      </c>
      <c r="I88" s="82"/>
      <c r="J88" s="84"/>
      <c r="K88" s="84"/>
      <c r="L88" s="84"/>
      <c r="M88" s="84"/>
      <c r="N88" s="84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s="2" customFormat="1" ht="12.75" customHeight="1">
      <c r="A89" s="173" t="s">
        <v>5</v>
      </c>
      <c r="B89" s="321" t="s">
        <v>60</v>
      </c>
      <c r="C89" s="321"/>
      <c r="D89" s="321"/>
      <c r="E89" s="321"/>
      <c r="F89" s="194"/>
      <c r="G89" s="168"/>
      <c r="H89" s="82"/>
      <c r="I89" s="82"/>
      <c r="J89" s="84"/>
      <c r="K89" s="84"/>
      <c r="L89" s="84"/>
      <c r="M89" s="84"/>
      <c r="N89" s="84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s="2" customFormat="1" ht="12.75" customHeight="1">
      <c r="A90" s="173" t="s">
        <v>230</v>
      </c>
      <c r="B90" s="321" t="s">
        <v>231</v>
      </c>
      <c r="C90" s="321"/>
      <c r="D90" s="321"/>
      <c r="E90" s="321"/>
      <c r="F90" s="194"/>
      <c r="G90" s="168"/>
      <c r="H90" s="82"/>
      <c r="I90" s="82"/>
      <c r="J90" s="84"/>
      <c r="K90" s="84"/>
      <c r="L90" s="84"/>
      <c r="M90" s="84"/>
      <c r="N90" s="84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s="2" customFormat="1" ht="12.75" customHeight="1">
      <c r="A91" s="173" t="s">
        <v>7</v>
      </c>
      <c r="B91" s="321" t="s">
        <v>59</v>
      </c>
      <c r="C91" s="321"/>
      <c r="D91" s="321"/>
      <c r="E91" s="321"/>
      <c r="F91" s="194"/>
      <c r="G91" s="168"/>
      <c r="H91" s="82"/>
      <c r="I91" s="82"/>
      <c r="J91" s="84"/>
      <c r="K91" s="84"/>
      <c r="L91" s="84"/>
      <c r="M91" s="84"/>
      <c r="N91" s="84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s="2" customFormat="1" ht="12.75" customHeight="1">
      <c r="A92" s="173" t="s">
        <v>9</v>
      </c>
      <c r="B92" s="321" t="s">
        <v>61</v>
      </c>
      <c r="C92" s="321"/>
      <c r="D92" s="321"/>
      <c r="E92" s="321"/>
      <c r="F92" s="194"/>
      <c r="G92" s="168"/>
      <c r="H92" s="82"/>
      <c r="I92" s="82"/>
      <c r="J92" s="84"/>
      <c r="K92" s="84"/>
      <c r="L92" s="84"/>
      <c r="M92" s="84"/>
      <c r="N92" s="84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s="2" customFormat="1" ht="12.75" customHeight="1">
      <c r="A93" s="173" t="s">
        <v>15</v>
      </c>
      <c r="B93" s="321" t="s">
        <v>18</v>
      </c>
      <c r="C93" s="321"/>
      <c r="D93" s="321"/>
      <c r="E93" s="321"/>
      <c r="F93" s="194"/>
      <c r="G93" s="168"/>
      <c r="H93" s="82"/>
      <c r="I93" s="82"/>
      <c r="J93" s="84"/>
      <c r="K93" s="84"/>
      <c r="L93" s="84"/>
      <c r="M93" s="84"/>
      <c r="N93" s="84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s="2" customFormat="1" ht="12.75" customHeight="1">
      <c r="A94" s="173" t="s">
        <v>16</v>
      </c>
      <c r="B94" s="321" t="s">
        <v>62</v>
      </c>
      <c r="C94" s="321"/>
      <c r="D94" s="321"/>
      <c r="E94" s="321"/>
      <c r="F94" s="194"/>
      <c r="G94" s="168"/>
      <c r="H94" s="82"/>
      <c r="I94" s="82"/>
      <c r="J94" s="84"/>
      <c r="K94" s="84"/>
      <c r="L94" s="84"/>
      <c r="M94" s="84"/>
      <c r="N94" s="84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s="2" customFormat="1" ht="12.75" customHeight="1">
      <c r="A95" s="173" t="s">
        <v>17</v>
      </c>
      <c r="B95" s="321" t="s">
        <v>108</v>
      </c>
      <c r="C95" s="321"/>
      <c r="D95" s="321"/>
      <c r="E95" s="321"/>
      <c r="F95" s="194"/>
      <c r="G95" s="168"/>
      <c r="H95" s="82"/>
      <c r="I95" s="82"/>
      <c r="J95" s="84"/>
      <c r="K95" s="84"/>
      <c r="L95" s="84"/>
      <c r="M95" s="84"/>
      <c r="N95" s="84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s="2" customFormat="1" ht="12.75" customHeight="1">
      <c r="A96" s="173" t="s">
        <v>110</v>
      </c>
      <c r="B96" s="321" t="s">
        <v>109</v>
      </c>
      <c r="C96" s="321"/>
      <c r="D96" s="321"/>
      <c r="E96" s="321"/>
      <c r="F96" s="194"/>
      <c r="G96" s="168"/>
      <c r="H96" s="86"/>
      <c r="I96" s="82"/>
      <c r="J96" s="84"/>
      <c r="K96" s="84"/>
      <c r="L96" s="84"/>
      <c r="M96" s="84"/>
      <c r="N96" s="84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s="2" customFormat="1" ht="12.75" customHeight="1">
      <c r="A97" s="173" t="s">
        <v>98</v>
      </c>
      <c r="B97" s="321" t="s">
        <v>22</v>
      </c>
      <c r="C97" s="321"/>
      <c r="D97" s="321"/>
      <c r="E97" s="321"/>
      <c r="F97" s="194"/>
      <c r="G97" s="168"/>
      <c r="H97" s="82"/>
      <c r="I97" s="82"/>
      <c r="J97" s="84"/>
      <c r="K97" s="84"/>
      <c r="L97" s="84"/>
      <c r="M97" s="84"/>
      <c r="N97" s="84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s="2" customFormat="1" ht="12.75" customHeight="1">
      <c r="A98" s="350" t="s">
        <v>65</v>
      </c>
      <c r="B98" s="351"/>
      <c r="C98" s="351"/>
      <c r="D98" s="351"/>
      <c r="E98" s="351"/>
      <c r="F98" s="352"/>
      <c r="G98" s="195">
        <f>SUM(G87:G97)</f>
        <v>0</v>
      </c>
      <c r="H98" s="82"/>
      <c r="I98" s="82"/>
      <c r="J98" s="84"/>
      <c r="K98" s="84"/>
      <c r="L98" s="84"/>
      <c r="M98" s="84"/>
      <c r="N98" s="84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s="2" customFormat="1" ht="12.75" customHeight="1" thickBot="1">
      <c r="A99" s="353"/>
      <c r="B99" s="354"/>
      <c r="C99" s="354"/>
      <c r="D99" s="354"/>
      <c r="E99" s="354"/>
      <c r="F99" s="354"/>
      <c r="G99" s="355"/>
      <c r="H99" s="82"/>
      <c r="I99" s="82"/>
      <c r="J99" s="84"/>
      <c r="K99" s="84"/>
      <c r="L99" s="84"/>
      <c r="M99" s="84"/>
      <c r="N99" s="84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s="2" customFormat="1" ht="12.75" customHeight="1">
      <c r="A100" s="280" t="s">
        <v>89</v>
      </c>
      <c r="B100" s="281"/>
      <c r="C100" s="281"/>
      <c r="D100" s="281"/>
      <c r="E100" s="281"/>
      <c r="F100" s="281"/>
      <c r="G100" s="282"/>
      <c r="H100" s="95"/>
      <c r="I100" s="82"/>
      <c r="J100" s="84"/>
      <c r="K100" s="84"/>
      <c r="L100" s="84"/>
      <c r="M100" s="84"/>
      <c r="N100" s="84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s="2" customFormat="1" ht="12.75" customHeight="1">
      <c r="A101" s="163">
        <v>4</v>
      </c>
      <c r="B101" s="311" t="s">
        <v>19</v>
      </c>
      <c r="C101" s="311"/>
      <c r="D101" s="311"/>
      <c r="E101" s="311"/>
      <c r="F101" s="164" t="s">
        <v>13</v>
      </c>
      <c r="G101" s="165" t="s">
        <v>14</v>
      </c>
      <c r="H101" s="95"/>
      <c r="I101" s="82"/>
      <c r="J101" s="84"/>
      <c r="K101" s="84"/>
      <c r="L101" s="84"/>
      <c r="M101" s="84"/>
      <c r="N101" s="84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s="2" customFormat="1" ht="12.75" customHeight="1">
      <c r="A102" s="173" t="s">
        <v>1</v>
      </c>
      <c r="B102" s="321" t="s">
        <v>38</v>
      </c>
      <c r="C102" s="321"/>
      <c r="D102" s="321"/>
      <c r="E102" s="321"/>
      <c r="F102" s="196"/>
      <c r="G102" s="168"/>
      <c r="H102" s="82"/>
      <c r="I102" s="82"/>
      <c r="J102" s="84"/>
      <c r="K102" s="84"/>
      <c r="L102" s="84"/>
      <c r="M102" s="84"/>
      <c r="N102" s="84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s="2" customFormat="1" ht="12.75" customHeight="1">
      <c r="A103" s="173" t="s">
        <v>3</v>
      </c>
      <c r="B103" s="321" t="s">
        <v>63</v>
      </c>
      <c r="C103" s="321"/>
      <c r="D103" s="321"/>
      <c r="E103" s="321"/>
      <c r="F103" s="196"/>
      <c r="G103" s="168"/>
      <c r="H103" s="82"/>
      <c r="I103" s="82"/>
      <c r="J103" s="84"/>
      <c r="K103" s="84"/>
      <c r="L103" s="84"/>
      <c r="M103" s="84"/>
      <c r="N103" s="84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s="2" customFormat="1" ht="12.75" customHeight="1">
      <c r="A104" s="173" t="s">
        <v>5</v>
      </c>
      <c r="B104" s="321" t="s">
        <v>20</v>
      </c>
      <c r="C104" s="321"/>
      <c r="D104" s="321"/>
      <c r="E104" s="321"/>
      <c r="F104" s="196"/>
      <c r="G104" s="168"/>
      <c r="H104" s="82"/>
      <c r="I104" s="82"/>
      <c r="J104" s="84"/>
      <c r="K104" s="84"/>
      <c r="L104" s="84"/>
      <c r="M104" s="84"/>
      <c r="N104" s="84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s="2" customFormat="1" ht="12.75" customHeight="1">
      <c r="A105" s="173" t="s">
        <v>7</v>
      </c>
      <c r="B105" s="321" t="s">
        <v>195</v>
      </c>
      <c r="C105" s="321"/>
      <c r="D105" s="321"/>
      <c r="E105" s="321"/>
      <c r="F105" s="196"/>
      <c r="G105" s="168"/>
      <c r="H105" s="82"/>
      <c r="I105" s="95"/>
      <c r="J105" s="84"/>
      <c r="K105" s="84"/>
      <c r="L105" s="84"/>
      <c r="M105" s="84"/>
      <c r="N105" s="84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s="2" customFormat="1" ht="12.75" customHeight="1">
      <c r="A106" s="173" t="s">
        <v>7</v>
      </c>
      <c r="B106" s="321" t="s">
        <v>111</v>
      </c>
      <c r="C106" s="321"/>
      <c r="D106" s="321"/>
      <c r="E106" s="321"/>
      <c r="F106" s="196"/>
      <c r="G106" s="168"/>
      <c r="H106" s="95"/>
      <c r="I106" s="82"/>
      <c r="J106" s="84"/>
      <c r="K106" s="84"/>
      <c r="L106" s="84"/>
      <c r="M106" s="84"/>
      <c r="N106" s="84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s="2" customFormat="1" ht="12.75" customHeight="1">
      <c r="A107" s="173" t="s">
        <v>15</v>
      </c>
      <c r="B107" s="321" t="s">
        <v>107</v>
      </c>
      <c r="C107" s="321"/>
      <c r="D107" s="321"/>
      <c r="E107" s="321"/>
      <c r="F107" s="196"/>
      <c r="G107" s="168"/>
      <c r="H107" s="86"/>
      <c r="I107" s="82"/>
      <c r="J107" s="84"/>
      <c r="K107" s="84"/>
      <c r="L107" s="84"/>
      <c r="M107" s="84"/>
      <c r="N107" s="84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s="2" customFormat="1" ht="12.75" customHeight="1">
      <c r="A108" s="173" t="s">
        <v>16</v>
      </c>
      <c r="B108" s="321" t="s">
        <v>22</v>
      </c>
      <c r="C108" s="321"/>
      <c r="D108" s="321"/>
      <c r="E108" s="321"/>
      <c r="F108" s="196"/>
      <c r="G108" s="168"/>
      <c r="H108" s="82"/>
      <c r="I108" s="85"/>
      <c r="J108" s="81"/>
      <c r="K108" s="81"/>
      <c r="L108" s="84"/>
      <c r="M108" s="81"/>
      <c r="N108" s="84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14" ht="12.75" customHeight="1">
      <c r="A109" s="344" t="s">
        <v>66</v>
      </c>
      <c r="B109" s="345"/>
      <c r="C109" s="345"/>
      <c r="D109" s="345"/>
      <c r="E109" s="345"/>
      <c r="F109" s="356"/>
      <c r="G109" s="172">
        <f>SUM(G102:G108)</f>
        <v>0</v>
      </c>
      <c r="H109" s="85"/>
      <c r="I109" s="85"/>
      <c r="J109" s="81"/>
      <c r="K109" s="81"/>
      <c r="L109" s="84"/>
      <c r="M109" s="81"/>
      <c r="N109" s="81"/>
    </row>
    <row r="110" spans="1:14" ht="12.75" customHeight="1" thickBot="1">
      <c r="A110" s="357"/>
      <c r="B110" s="358"/>
      <c r="C110" s="358"/>
      <c r="D110" s="358"/>
      <c r="E110" s="358"/>
      <c r="F110" s="358"/>
      <c r="G110" s="359"/>
      <c r="H110" s="85"/>
      <c r="I110" s="85"/>
      <c r="J110" s="81"/>
      <c r="K110" s="81"/>
      <c r="L110" s="84"/>
      <c r="M110" s="81"/>
      <c r="N110" s="81"/>
    </row>
    <row r="111" spans="1:14" ht="12.75" customHeight="1" thickBot="1">
      <c r="A111" s="280" t="s">
        <v>113</v>
      </c>
      <c r="B111" s="360"/>
      <c r="C111" s="360"/>
      <c r="D111" s="360"/>
      <c r="E111" s="360"/>
      <c r="F111" s="360"/>
      <c r="G111" s="197">
        <f>G31+G83+G98+G109</f>
        <v>0</v>
      </c>
      <c r="H111" s="85"/>
      <c r="I111" s="85"/>
      <c r="J111" s="81"/>
      <c r="K111" s="81"/>
      <c r="L111" s="84"/>
      <c r="M111" s="81"/>
      <c r="N111" s="81"/>
    </row>
    <row r="112" spans="1:14" ht="12.75" customHeight="1" thickBot="1">
      <c r="A112" s="361"/>
      <c r="B112" s="362"/>
      <c r="C112" s="362"/>
      <c r="D112" s="362"/>
      <c r="E112" s="362"/>
      <c r="F112" s="362"/>
      <c r="G112" s="363"/>
      <c r="H112" s="85"/>
      <c r="I112" s="85"/>
      <c r="J112" s="81"/>
      <c r="K112" s="81"/>
      <c r="L112" s="81"/>
      <c r="M112" s="81"/>
      <c r="N112" s="81"/>
    </row>
    <row r="113" spans="1:14" ht="12.75" customHeight="1">
      <c r="A113" s="280" t="s">
        <v>114</v>
      </c>
      <c r="B113" s="281"/>
      <c r="C113" s="281"/>
      <c r="D113" s="281"/>
      <c r="E113" s="281"/>
      <c r="F113" s="281"/>
      <c r="G113" s="282"/>
      <c r="H113" s="85"/>
      <c r="I113" s="85"/>
      <c r="J113" s="81"/>
      <c r="K113" s="81"/>
      <c r="L113" s="81"/>
      <c r="M113" s="81"/>
      <c r="N113" s="81"/>
    </row>
    <row r="114" spans="1:14" ht="12.75" customHeight="1">
      <c r="A114" s="163">
        <v>5</v>
      </c>
      <c r="B114" s="364" t="s">
        <v>115</v>
      </c>
      <c r="C114" s="365"/>
      <c r="D114" s="365"/>
      <c r="E114" s="366"/>
      <c r="F114" s="164" t="s">
        <v>13</v>
      </c>
      <c r="G114" s="165" t="s">
        <v>14</v>
      </c>
      <c r="H114" s="85"/>
      <c r="I114" s="85"/>
      <c r="J114" s="81"/>
      <c r="K114" s="81"/>
      <c r="L114" s="81"/>
      <c r="M114" s="81"/>
      <c r="N114" s="81"/>
    </row>
    <row r="115" spans="1:14" ht="12.75" customHeight="1">
      <c r="A115" s="173" t="s">
        <v>1</v>
      </c>
      <c r="B115" s="321" t="s">
        <v>116</v>
      </c>
      <c r="C115" s="321"/>
      <c r="D115" s="321"/>
      <c r="E115" s="321"/>
      <c r="F115" s="225"/>
      <c r="G115" s="198">
        <f>F115*$G$111</f>
        <v>0</v>
      </c>
      <c r="H115" s="85"/>
      <c r="I115" s="85"/>
      <c r="J115" s="81"/>
      <c r="K115" s="81"/>
      <c r="L115" s="81"/>
      <c r="M115" s="81"/>
      <c r="N115" s="81"/>
    </row>
    <row r="116" spans="1:14" ht="12.75" customHeight="1">
      <c r="A116" s="173" t="s">
        <v>3</v>
      </c>
      <c r="B116" s="321" t="s">
        <v>117</v>
      </c>
      <c r="C116" s="321"/>
      <c r="D116" s="321"/>
      <c r="E116" s="321"/>
      <c r="F116" s="224"/>
      <c r="G116" s="198">
        <f>F116*$G$111</f>
        <v>0</v>
      </c>
      <c r="H116" s="85"/>
      <c r="I116" s="82"/>
      <c r="J116" s="84"/>
      <c r="K116" s="84"/>
      <c r="L116" s="84"/>
      <c r="M116" s="84"/>
      <c r="N116" s="81"/>
    </row>
    <row r="117" spans="1:40" s="2" customFormat="1" ht="12.75" customHeight="1">
      <c r="A117" s="173" t="s">
        <v>5</v>
      </c>
      <c r="B117" s="321" t="s">
        <v>118</v>
      </c>
      <c r="C117" s="321"/>
      <c r="D117" s="321"/>
      <c r="E117" s="321"/>
      <c r="F117" s="194"/>
      <c r="G117" s="198">
        <f>F117*$G$111</f>
        <v>0</v>
      </c>
      <c r="H117" s="82"/>
      <c r="I117" s="82"/>
      <c r="J117" s="84"/>
      <c r="K117" s="84"/>
      <c r="L117" s="84"/>
      <c r="M117" s="84"/>
      <c r="N117" s="84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s="2" customFormat="1" ht="12.75" customHeight="1">
      <c r="A118" s="344" t="s">
        <v>119</v>
      </c>
      <c r="B118" s="345"/>
      <c r="C118" s="345"/>
      <c r="D118" s="345"/>
      <c r="E118" s="345"/>
      <c r="F118" s="199">
        <f>SUM(F115:F117)</f>
        <v>0</v>
      </c>
      <c r="G118" s="172">
        <f>SUM(G115:G117)</f>
        <v>0</v>
      </c>
      <c r="H118" s="82"/>
      <c r="I118" s="82"/>
      <c r="J118" s="84"/>
      <c r="K118" s="84"/>
      <c r="L118" s="84"/>
      <c r="M118" s="84"/>
      <c r="N118" s="84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s="2" customFormat="1" ht="12.75" customHeight="1" thickBot="1">
      <c r="A119" s="347"/>
      <c r="B119" s="348"/>
      <c r="C119" s="348"/>
      <c r="D119" s="348"/>
      <c r="E119" s="348"/>
      <c r="F119" s="348"/>
      <c r="G119" s="349"/>
      <c r="H119" s="82"/>
      <c r="I119" s="82"/>
      <c r="J119" s="84"/>
      <c r="K119" s="84"/>
      <c r="L119" s="84"/>
      <c r="M119" s="84"/>
      <c r="N119" s="84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s="2" customFormat="1" ht="12.75" customHeight="1">
      <c r="A120" s="280" t="s">
        <v>120</v>
      </c>
      <c r="B120" s="281"/>
      <c r="C120" s="281"/>
      <c r="D120" s="281"/>
      <c r="E120" s="281"/>
      <c r="F120" s="281"/>
      <c r="G120" s="282"/>
      <c r="H120" s="96"/>
      <c r="I120" s="82"/>
      <c r="J120" s="84"/>
      <c r="K120" s="84"/>
      <c r="L120" s="84"/>
      <c r="M120" s="84"/>
      <c r="N120" s="84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s="2" customFormat="1" ht="12.75" customHeight="1">
      <c r="A121" s="163">
        <v>6</v>
      </c>
      <c r="B121" s="311" t="s">
        <v>121</v>
      </c>
      <c r="C121" s="311"/>
      <c r="D121" s="311"/>
      <c r="E121" s="311"/>
      <c r="F121" s="200" t="s">
        <v>13</v>
      </c>
      <c r="G121" s="165" t="s">
        <v>14</v>
      </c>
      <c r="H121" s="82"/>
      <c r="I121" s="82"/>
      <c r="J121" s="84"/>
      <c r="K121" s="84"/>
      <c r="L121" s="84"/>
      <c r="M121" s="84"/>
      <c r="N121" s="84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s="2" customFormat="1" ht="12.75" customHeight="1">
      <c r="A122" s="173" t="s">
        <v>1</v>
      </c>
      <c r="B122" s="321" t="s">
        <v>122</v>
      </c>
      <c r="C122" s="321"/>
      <c r="D122" s="321"/>
      <c r="E122" s="321"/>
      <c r="F122" s="174">
        <v>0.02</v>
      </c>
      <c r="G122" s="201">
        <f>($G$111+$G$118)/(1-$F$125)*F122</f>
        <v>0</v>
      </c>
      <c r="H122" s="82"/>
      <c r="I122" s="82"/>
      <c r="J122" s="84"/>
      <c r="K122" s="84"/>
      <c r="L122" s="84"/>
      <c r="M122" s="84"/>
      <c r="N122" s="84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s="2" customFormat="1" ht="12.75" customHeight="1">
      <c r="A123" s="173" t="s">
        <v>3</v>
      </c>
      <c r="B123" s="321" t="s">
        <v>123</v>
      </c>
      <c r="C123" s="321"/>
      <c r="D123" s="321"/>
      <c r="E123" s="321"/>
      <c r="F123" s="174">
        <v>0.0065</v>
      </c>
      <c r="G123" s="201">
        <f>($G$111+$G$118)/(1-$F$125)*F123</f>
        <v>0</v>
      </c>
      <c r="H123" s="82"/>
      <c r="I123" s="82"/>
      <c r="J123" s="84"/>
      <c r="K123" s="84"/>
      <c r="L123" s="84"/>
      <c r="M123" s="84"/>
      <c r="N123" s="84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s="2" customFormat="1" ht="12.75" customHeight="1">
      <c r="A124" s="173" t="s">
        <v>5</v>
      </c>
      <c r="B124" s="321" t="s">
        <v>124</v>
      </c>
      <c r="C124" s="321"/>
      <c r="D124" s="321"/>
      <c r="E124" s="321"/>
      <c r="F124" s="174">
        <v>0.03</v>
      </c>
      <c r="G124" s="201">
        <f>($G$111+$G$118)/(1-$F$125)*F124</f>
        <v>0</v>
      </c>
      <c r="H124" s="82"/>
      <c r="I124" s="97"/>
      <c r="J124" s="98"/>
      <c r="K124" s="98"/>
      <c r="L124" s="98"/>
      <c r="M124" s="98"/>
      <c r="N124" s="84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s="5" customFormat="1" ht="12.75" customHeight="1">
      <c r="A125" s="344" t="s">
        <v>125</v>
      </c>
      <c r="B125" s="367"/>
      <c r="C125" s="367"/>
      <c r="D125" s="367"/>
      <c r="E125" s="368"/>
      <c r="F125" s="176">
        <f>SUM(F122:F124)</f>
        <v>0.0565</v>
      </c>
      <c r="G125" s="202">
        <f>SUM(G122:G124)</f>
        <v>0</v>
      </c>
      <c r="H125" s="97"/>
      <c r="I125" s="97"/>
      <c r="J125" s="98"/>
      <c r="K125" s="98"/>
      <c r="L125" s="98"/>
      <c r="M125" s="98"/>
      <c r="N125" s="98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1:40" s="5" customFormat="1" ht="12.75" customHeight="1" thickBot="1">
      <c r="A126" s="369"/>
      <c r="B126" s="370"/>
      <c r="C126" s="370"/>
      <c r="D126" s="370"/>
      <c r="E126" s="370"/>
      <c r="F126" s="370"/>
      <c r="G126" s="371"/>
      <c r="H126" s="97"/>
      <c r="I126" s="82"/>
      <c r="J126" s="84"/>
      <c r="K126" s="84"/>
      <c r="L126" s="84"/>
      <c r="M126" s="84"/>
      <c r="N126" s="98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1:40" ht="12.75" customHeight="1" thickBot="1">
      <c r="A127" s="372" t="s">
        <v>126</v>
      </c>
      <c r="B127" s="373"/>
      <c r="C127" s="373"/>
      <c r="D127" s="373"/>
      <c r="E127" s="373"/>
      <c r="F127" s="373"/>
      <c r="G127" s="203">
        <f>G111+G118+G125</f>
        <v>0</v>
      </c>
      <c r="H127" s="85"/>
      <c r="I127" s="82"/>
      <c r="J127" s="84"/>
      <c r="K127" s="84"/>
      <c r="L127" s="84"/>
      <c r="M127" s="84"/>
      <c r="N127" s="84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</row>
    <row r="128" spans="1:40" ht="12.75" customHeight="1" thickBot="1">
      <c r="A128" s="374"/>
      <c r="B128" s="375"/>
      <c r="C128" s="375"/>
      <c r="D128" s="375"/>
      <c r="E128" s="375"/>
      <c r="F128" s="375"/>
      <c r="G128" s="376"/>
      <c r="H128" s="85"/>
      <c r="I128" s="82"/>
      <c r="J128" s="84"/>
      <c r="K128" s="84"/>
      <c r="L128" s="84"/>
      <c r="M128" s="84"/>
      <c r="N128" s="84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</row>
    <row r="129" spans="1:40" ht="12.75" customHeight="1">
      <c r="A129" s="377" t="s">
        <v>199</v>
      </c>
      <c r="B129" s="378"/>
      <c r="C129" s="378"/>
      <c r="D129" s="378"/>
      <c r="E129" s="378"/>
      <c r="F129" s="378"/>
      <c r="G129" s="379"/>
      <c r="H129" s="85"/>
      <c r="I129" s="82"/>
      <c r="J129" s="99"/>
      <c r="K129" s="84"/>
      <c r="L129" s="84"/>
      <c r="M129" s="84"/>
      <c r="N129" s="84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</row>
    <row r="130" spans="1:40" ht="12.75" customHeight="1">
      <c r="A130" s="380" t="s">
        <v>83</v>
      </c>
      <c r="B130" s="381"/>
      <c r="C130" s="381" t="s">
        <v>164</v>
      </c>
      <c r="D130" s="381" t="s">
        <v>173</v>
      </c>
      <c r="E130" s="381" t="s">
        <v>84</v>
      </c>
      <c r="F130" s="381" t="s">
        <v>85</v>
      </c>
      <c r="G130" s="383" t="s">
        <v>86</v>
      </c>
      <c r="H130"/>
      <c r="I130" s="82"/>
      <c r="J130" s="99"/>
      <c r="K130" s="99"/>
      <c r="L130" s="84"/>
      <c r="M130" s="84"/>
      <c r="N130" s="84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</row>
    <row r="131" spans="1:40" ht="12.75" customHeight="1">
      <c r="A131" s="380"/>
      <c r="B131" s="381"/>
      <c r="C131" s="381"/>
      <c r="D131" s="381"/>
      <c r="E131" s="381"/>
      <c r="F131" s="381"/>
      <c r="G131" s="383"/>
      <c r="H131" s="85"/>
      <c r="I131" s="82"/>
      <c r="J131" s="84"/>
      <c r="K131" s="84"/>
      <c r="L131" s="84"/>
      <c r="M131" s="84"/>
      <c r="N131" s="84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</row>
    <row r="132" spans="1:40" ht="12.75" customHeight="1">
      <c r="A132" s="384" t="s">
        <v>132</v>
      </c>
      <c r="B132" s="321"/>
      <c r="C132" s="204">
        <v>130</v>
      </c>
      <c r="D132" s="205">
        <v>0.6</v>
      </c>
      <c r="E132" s="206">
        <f>C132*(D132+1)*$G$31/220</f>
        <v>0</v>
      </c>
      <c r="F132" s="206">
        <f>E132*(1+$F$83)</f>
        <v>0</v>
      </c>
      <c r="G132" s="207">
        <f>F132/(1-$F$125)</f>
        <v>0</v>
      </c>
      <c r="H132" s="85" t="s">
        <v>170</v>
      </c>
      <c r="I132" s="82"/>
      <c r="J132" s="84"/>
      <c r="K132" s="84"/>
      <c r="L132" s="84"/>
      <c r="M132" s="84"/>
      <c r="N132" s="84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</row>
    <row r="133" spans="1:40" ht="12.75" customHeight="1">
      <c r="A133" s="384" t="s">
        <v>133</v>
      </c>
      <c r="B133" s="321"/>
      <c r="C133" s="204">
        <v>39</v>
      </c>
      <c r="D133" s="205">
        <v>1</v>
      </c>
      <c r="E133" s="206">
        <f>C133*(D133+1)/220*$G$31</f>
        <v>0</v>
      </c>
      <c r="F133" s="206">
        <f>E133*(1+$F$83)</f>
        <v>0</v>
      </c>
      <c r="G133" s="207">
        <f>F133/(1-$F$125)</f>
        <v>0</v>
      </c>
      <c r="H133" s="85" t="s">
        <v>198</v>
      </c>
      <c r="I133" s="82"/>
      <c r="J133" s="84"/>
      <c r="K133" s="84"/>
      <c r="L133" s="84"/>
      <c r="M133" s="84"/>
      <c r="N133" s="84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</row>
    <row r="134" spans="1:40" ht="12.75" customHeight="1" thickBot="1">
      <c r="A134" s="385" t="s">
        <v>192</v>
      </c>
      <c r="B134" s="386"/>
      <c r="C134" s="208">
        <v>50</v>
      </c>
      <c r="D134" s="209">
        <v>0.2</v>
      </c>
      <c r="E134" s="210">
        <f>C134*$G$31/220*(1+D132)*(1+D134)*(1/52.5*60)</f>
        <v>0</v>
      </c>
      <c r="F134" s="210">
        <f>E134*(1+$F$83)</f>
        <v>0</v>
      </c>
      <c r="G134" s="211">
        <f>F134/(1-$F$125)</f>
        <v>0</v>
      </c>
      <c r="H134" s="12" t="s">
        <v>197</v>
      </c>
      <c r="I134" s="82"/>
      <c r="J134" s="84"/>
      <c r="K134" s="84"/>
      <c r="L134" s="84"/>
      <c r="M134" s="84"/>
      <c r="N134" s="84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</row>
    <row r="135" spans="1:40" ht="12.75" customHeight="1" thickBot="1">
      <c r="A135" s="387" t="s">
        <v>127</v>
      </c>
      <c r="B135" s="388"/>
      <c r="C135" s="388"/>
      <c r="D135" s="388"/>
      <c r="E135" s="388"/>
      <c r="F135" s="389"/>
      <c r="G135" s="212">
        <f>SUM(G132:G134)</f>
        <v>0</v>
      </c>
      <c r="H135" s="84"/>
      <c r="I135" s="82"/>
      <c r="J135" s="84"/>
      <c r="K135" s="84"/>
      <c r="L135" s="84"/>
      <c r="M135" s="84"/>
      <c r="N135" s="84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</row>
    <row r="136" spans="1:40" ht="38.25" customHeight="1" thickBot="1">
      <c r="A136" s="390"/>
      <c r="B136" s="391"/>
      <c r="C136" s="391"/>
      <c r="D136" s="391"/>
      <c r="E136" s="391"/>
      <c r="F136" s="391"/>
      <c r="G136" s="392"/>
      <c r="H136" s="85"/>
      <c r="I136" s="82"/>
      <c r="J136" s="84"/>
      <c r="K136" s="84"/>
      <c r="L136" s="84"/>
      <c r="M136" s="84"/>
      <c r="N136" s="84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</row>
    <row r="137" spans="1:40" ht="13.5" customHeight="1">
      <c r="A137" s="377" t="s">
        <v>200</v>
      </c>
      <c r="B137" s="378"/>
      <c r="C137" s="378"/>
      <c r="D137" s="378"/>
      <c r="E137" s="378"/>
      <c r="F137" s="378"/>
      <c r="G137" s="379"/>
      <c r="H137" s="85"/>
      <c r="I137" s="82"/>
      <c r="J137" s="84"/>
      <c r="K137" s="84"/>
      <c r="L137" s="84"/>
      <c r="M137" s="84"/>
      <c r="N137" s="84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</row>
    <row r="138" spans="1:40" ht="12">
      <c r="A138" s="380" t="s">
        <v>225</v>
      </c>
      <c r="B138" s="381"/>
      <c r="C138" s="382" t="s">
        <v>165</v>
      </c>
      <c r="D138" s="382" t="s">
        <v>136</v>
      </c>
      <c r="E138" s="381" t="s">
        <v>84</v>
      </c>
      <c r="F138" s="381" t="s">
        <v>135</v>
      </c>
      <c r="G138" s="383" t="s">
        <v>86</v>
      </c>
      <c r="H138" s="84"/>
      <c r="I138" s="82"/>
      <c r="J138" s="84"/>
      <c r="K138" s="84"/>
      <c r="L138" s="84"/>
      <c r="M138" s="84"/>
      <c r="N138" s="84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</row>
    <row r="139" spans="1:40" ht="11.25" customHeight="1">
      <c r="A139" s="380"/>
      <c r="B139" s="381"/>
      <c r="C139" s="382"/>
      <c r="D139" s="382"/>
      <c r="E139" s="381"/>
      <c r="F139" s="381"/>
      <c r="G139" s="383"/>
      <c r="H139"/>
      <c r="I139" s="82"/>
      <c r="J139" s="84"/>
      <c r="K139" s="84"/>
      <c r="L139" s="84"/>
      <c r="M139" s="84"/>
      <c r="N139" s="84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</row>
    <row r="140" spans="1:40" ht="12">
      <c r="A140" s="402" t="s">
        <v>161</v>
      </c>
      <c r="B140" s="403"/>
      <c r="C140" s="204">
        <v>23</v>
      </c>
      <c r="D140" s="79">
        <v>75</v>
      </c>
      <c r="E140" s="78">
        <f>C140*D140</f>
        <v>1725</v>
      </c>
      <c r="F140" s="206">
        <f>E140*(1+$F$83)</f>
        <v>2966.9</v>
      </c>
      <c r="G140" s="207">
        <f>F140/(1-$F$125)</f>
        <v>3144.57</v>
      </c>
      <c r="H140" s="85" t="s">
        <v>172</v>
      </c>
      <c r="I140" s="82"/>
      <c r="J140" s="84"/>
      <c r="K140" s="84"/>
      <c r="L140" s="84"/>
      <c r="M140" s="84"/>
      <c r="N140" s="84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</row>
    <row r="141" spans="1:14" ht="15" customHeight="1" thickBot="1">
      <c r="A141" s="402" t="s">
        <v>130</v>
      </c>
      <c r="B141" s="403"/>
      <c r="C141" s="204">
        <v>33</v>
      </c>
      <c r="D141" s="78">
        <v>250</v>
      </c>
      <c r="E141" s="78">
        <f>C141*D141</f>
        <v>8250</v>
      </c>
      <c r="F141" s="206">
        <f>E141*(1+$F$83)</f>
        <v>14189.51</v>
      </c>
      <c r="G141" s="207">
        <f>F141/(1-$F$125)</f>
        <v>15039.23</v>
      </c>
      <c r="H141" s="85" t="s">
        <v>171</v>
      </c>
      <c r="I141" s="82"/>
      <c r="J141" s="84"/>
      <c r="K141" s="84"/>
      <c r="L141" s="84"/>
      <c r="M141" s="84"/>
      <c r="N141" s="81"/>
    </row>
    <row r="142" spans="1:14" ht="15" customHeight="1" thickBot="1">
      <c r="A142" s="404" t="s">
        <v>162</v>
      </c>
      <c r="B142" s="405"/>
      <c r="C142" s="405"/>
      <c r="D142" s="405"/>
      <c r="E142" s="405"/>
      <c r="F142" s="406"/>
      <c r="G142" s="212">
        <f>SUM(G140:G141)</f>
        <v>18183.8</v>
      </c>
      <c r="H142" s="85"/>
      <c r="I142" s="84"/>
      <c r="J142" s="84"/>
      <c r="K142" s="84"/>
      <c r="L142" s="84"/>
      <c r="M142" s="84"/>
      <c r="N142" s="81"/>
    </row>
    <row r="143" spans="1:14" ht="15" customHeight="1" thickBot="1">
      <c r="A143" s="390"/>
      <c r="B143" s="391"/>
      <c r="C143" s="391"/>
      <c r="D143" s="391"/>
      <c r="E143" s="391"/>
      <c r="F143" s="391"/>
      <c r="G143" s="392"/>
      <c r="H143" s="84"/>
      <c r="I143" s="84"/>
      <c r="J143" s="84"/>
      <c r="K143" s="84"/>
      <c r="L143" s="84"/>
      <c r="M143" s="84"/>
      <c r="N143" s="81"/>
    </row>
    <row r="144" spans="1:14" ht="15" customHeight="1">
      <c r="A144" s="407" t="s">
        <v>32</v>
      </c>
      <c r="B144" s="408"/>
      <c r="C144" s="408"/>
      <c r="D144" s="408"/>
      <c r="E144" s="408"/>
      <c r="F144" s="408"/>
      <c r="G144" s="409"/>
      <c r="H144"/>
      <c r="I144" s="84"/>
      <c r="J144" s="84"/>
      <c r="K144" s="84"/>
      <c r="L144" s="84"/>
      <c r="M144" s="84"/>
      <c r="N144" s="81"/>
    </row>
    <row r="145" spans="1:14" ht="33.75">
      <c r="A145" s="213" t="s">
        <v>196</v>
      </c>
      <c r="B145" s="410" t="s">
        <v>44</v>
      </c>
      <c r="C145" s="411"/>
      <c r="D145" s="412"/>
      <c r="E145" s="214" t="s">
        <v>167</v>
      </c>
      <c r="F145" s="214" t="s">
        <v>33</v>
      </c>
      <c r="G145" s="215" t="s">
        <v>203</v>
      </c>
      <c r="H145" s="84"/>
      <c r="I145" s="84"/>
      <c r="J145" s="84"/>
      <c r="K145" s="84"/>
      <c r="L145" s="84"/>
      <c r="M145" s="84"/>
      <c r="N145" s="81"/>
    </row>
    <row r="146" spans="1:14" ht="15" customHeight="1" thickBot="1">
      <c r="A146" s="216"/>
      <c r="B146" s="393" t="str">
        <f>B16</f>
        <v>Motorista Executivo II</v>
      </c>
      <c r="C146" s="394"/>
      <c r="D146" s="395"/>
      <c r="E146" s="217">
        <v>1</v>
      </c>
      <c r="F146" s="218">
        <f>G127</f>
        <v>0</v>
      </c>
      <c r="G146" s="219">
        <f>F146*E146</f>
        <v>0</v>
      </c>
      <c r="H146" s="157" t="s">
        <v>205</v>
      </c>
      <c r="I146" s="84"/>
      <c r="J146" s="84"/>
      <c r="K146" s="84"/>
      <c r="L146" s="84"/>
      <c r="M146" s="84"/>
      <c r="N146" s="81"/>
    </row>
    <row r="147" spans="1:14" ht="15" customHeight="1" thickBot="1">
      <c r="A147" s="396" t="s">
        <v>42</v>
      </c>
      <c r="B147" s="397"/>
      <c r="C147" s="397"/>
      <c r="D147" s="397"/>
      <c r="E147" s="397"/>
      <c r="F147" s="398"/>
      <c r="G147" s="220">
        <f>G146*12</f>
        <v>0</v>
      </c>
      <c r="H147" s="157" t="s">
        <v>226</v>
      </c>
      <c r="I147" s="81"/>
      <c r="J147" s="81"/>
      <c r="K147" s="81"/>
      <c r="L147" s="81"/>
      <c r="M147" s="81"/>
      <c r="N147" s="81"/>
    </row>
    <row r="148" spans="1:14" ht="15" customHeight="1" thickBot="1">
      <c r="A148" s="390"/>
      <c r="B148" s="391"/>
      <c r="C148" s="391"/>
      <c r="D148" s="391"/>
      <c r="E148" s="391"/>
      <c r="F148" s="391"/>
      <c r="G148" s="392"/>
      <c r="H148" s="81"/>
      <c r="I148" s="81"/>
      <c r="J148" s="81"/>
      <c r="K148" s="81"/>
      <c r="L148" s="81"/>
      <c r="M148" s="81"/>
      <c r="N148" s="81"/>
    </row>
    <row r="149" spans="1:14" ht="15" customHeight="1" thickBot="1">
      <c r="A149" s="399" t="s">
        <v>166</v>
      </c>
      <c r="B149" s="400"/>
      <c r="C149" s="400"/>
      <c r="D149" s="400"/>
      <c r="E149" s="400"/>
      <c r="F149" s="401"/>
      <c r="G149" s="220">
        <f>(G135+G142+G147)</f>
        <v>18183.8</v>
      </c>
      <c r="H149" s="226"/>
      <c r="I149" s="227"/>
      <c r="J149" s="81"/>
      <c r="K149" s="81"/>
      <c r="L149" s="81"/>
      <c r="M149" s="81"/>
      <c r="N149" s="81"/>
    </row>
    <row r="150" spans="1:14" ht="15" customHeight="1">
      <c r="A150" s="154"/>
      <c r="B150" s="154"/>
      <c r="C150" s="154"/>
      <c r="D150" s="154"/>
      <c r="E150" s="154"/>
      <c r="F150" s="154"/>
      <c r="G150" s="154"/>
      <c r="H150" s="81"/>
      <c r="I150" s="81"/>
      <c r="J150" s="81"/>
      <c r="K150" s="81"/>
      <c r="L150" s="81"/>
      <c r="M150" s="81"/>
      <c r="N150" s="81"/>
    </row>
    <row r="151" spans="1:14" ht="15" customHeight="1">
      <c r="A151" s="155" t="s">
        <v>150</v>
      </c>
      <c r="B151" s="154"/>
      <c r="C151" s="154"/>
      <c r="D151" s="154"/>
      <c r="E151" s="154"/>
      <c r="F151" s="154"/>
      <c r="G151" s="154"/>
      <c r="H151" s="81"/>
      <c r="I151" s="81"/>
      <c r="J151" s="81"/>
      <c r="K151" s="81"/>
      <c r="L151" s="81"/>
      <c r="M151" s="81"/>
      <c r="N151" s="81"/>
    </row>
    <row r="152" spans="1:14" ht="15" customHeight="1">
      <c r="A152" s="156" t="s">
        <v>151</v>
      </c>
      <c r="B152" s="154"/>
      <c r="C152" s="154"/>
      <c r="D152" s="154"/>
      <c r="E152" s="154"/>
      <c r="F152" s="154"/>
      <c r="G152" s="154"/>
      <c r="H152" s="81"/>
      <c r="I152" s="81"/>
      <c r="J152" s="81"/>
      <c r="K152" s="81"/>
      <c r="L152" s="81"/>
      <c r="M152" s="81"/>
      <c r="N152" s="81"/>
    </row>
    <row r="153" spans="1:14" ht="11.25" customHeight="1">
      <c r="A153" s="156" t="s">
        <v>152</v>
      </c>
      <c r="B153" s="154"/>
      <c r="C153" s="154"/>
      <c r="D153" s="154"/>
      <c r="E153" s="154"/>
      <c r="F153" s="154"/>
      <c r="G153" s="154"/>
      <c r="H153" s="81"/>
      <c r="I153" s="81"/>
      <c r="J153" s="81"/>
      <c r="K153" s="81"/>
      <c r="L153" s="81"/>
      <c r="M153" s="81"/>
      <c r="N153" s="81"/>
    </row>
    <row r="154" spans="1:14" ht="11.25" customHeight="1">
      <c r="A154" s="156" t="s">
        <v>153</v>
      </c>
      <c r="B154" s="154"/>
      <c r="C154" s="154"/>
      <c r="D154" s="154"/>
      <c r="E154" s="154"/>
      <c r="F154" s="154"/>
      <c r="G154" s="154"/>
      <c r="H154" s="81"/>
      <c r="I154" s="81"/>
      <c r="J154" s="81"/>
      <c r="K154" s="81"/>
      <c r="L154" s="81"/>
      <c r="M154" s="81"/>
      <c r="N154" s="81"/>
    </row>
    <row r="155" spans="1:14" ht="11.25" customHeight="1">
      <c r="A155" s="156" t="s">
        <v>154</v>
      </c>
      <c r="B155" s="154"/>
      <c r="C155" s="154"/>
      <c r="D155" s="154"/>
      <c r="E155" s="154"/>
      <c r="F155" s="154"/>
      <c r="G155" s="154"/>
      <c r="H155" s="81"/>
      <c r="I155" s="81"/>
      <c r="J155" s="81"/>
      <c r="K155" s="81"/>
      <c r="L155" s="81"/>
      <c r="M155" s="81"/>
      <c r="N155" s="81"/>
    </row>
    <row r="156" spans="1:14" ht="11.25" customHeight="1">
      <c r="A156" s="156" t="s">
        <v>155</v>
      </c>
      <c r="B156" s="154"/>
      <c r="C156" s="154"/>
      <c r="D156" s="154"/>
      <c r="E156" s="154"/>
      <c r="F156" s="154"/>
      <c r="G156" s="154"/>
      <c r="H156" s="81"/>
      <c r="I156" s="81"/>
      <c r="J156" s="81"/>
      <c r="K156" s="81"/>
      <c r="L156" s="81"/>
      <c r="M156" s="81"/>
      <c r="N156" s="81"/>
    </row>
    <row r="157" spans="1:14" ht="11.25" customHeight="1">
      <c r="A157" s="156" t="s">
        <v>156</v>
      </c>
      <c r="B157" s="154"/>
      <c r="C157" s="154"/>
      <c r="D157" s="154"/>
      <c r="E157" s="154"/>
      <c r="F157" s="154"/>
      <c r="G157" s="154"/>
      <c r="H157" s="81"/>
      <c r="I157" s="81"/>
      <c r="J157" s="81"/>
      <c r="K157" s="81"/>
      <c r="L157" s="81"/>
      <c r="M157" s="81"/>
      <c r="N157" s="81"/>
    </row>
    <row r="158" spans="1:14" ht="11.25" customHeight="1">
      <c r="A158" s="155" t="s">
        <v>157</v>
      </c>
      <c r="B158" s="154"/>
      <c r="C158" s="154"/>
      <c r="D158" s="154"/>
      <c r="E158" s="154"/>
      <c r="F158" s="154"/>
      <c r="G158" s="154"/>
      <c r="H158" s="81"/>
      <c r="I158" s="81"/>
      <c r="J158" s="81"/>
      <c r="K158" s="81"/>
      <c r="L158" s="81"/>
      <c r="M158" s="81"/>
      <c r="N158" s="81"/>
    </row>
    <row r="159" spans="1:14" ht="11.25" customHeight="1">
      <c r="A159" s="155" t="s">
        <v>158</v>
      </c>
      <c r="B159" s="154"/>
      <c r="C159" s="154"/>
      <c r="D159" s="154"/>
      <c r="E159" s="154"/>
      <c r="F159" s="154"/>
      <c r="G159" s="154"/>
      <c r="H159" s="81"/>
      <c r="I159" s="81"/>
      <c r="J159" s="81"/>
      <c r="K159" s="81"/>
      <c r="L159" s="81"/>
      <c r="M159" s="81"/>
      <c r="N159" s="81"/>
    </row>
    <row r="160" spans="1:14" ht="11.25" customHeight="1">
      <c r="A160" s="155" t="s">
        <v>159</v>
      </c>
      <c r="B160" s="154"/>
      <c r="C160" s="154"/>
      <c r="D160" s="154"/>
      <c r="E160" s="154"/>
      <c r="F160" s="154"/>
      <c r="G160" s="154"/>
      <c r="H160" s="81"/>
      <c r="I160" s="81"/>
      <c r="J160" s="81"/>
      <c r="K160" s="81"/>
      <c r="L160" s="81"/>
      <c r="M160" s="81"/>
      <c r="N160" s="81"/>
    </row>
    <row r="161" spans="1:14" ht="11.25" customHeight="1">
      <c r="A161" s="155" t="s">
        <v>160</v>
      </c>
      <c r="B161" s="154"/>
      <c r="C161" s="154"/>
      <c r="D161" s="154"/>
      <c r="E161" s="154"/>
      <c r="F161" s="154"/>
      <c r="G161" s="154"/>
      <c r="H161"/>
      <c r="I161"/>
      <c r="J161"/>
      <c r="K161"/>
      <c r="L161"/>
      <c r="M161"/>
      <c r="N161" s="81"/>
    </row>
    <row r="162" spans="1:14" ht="11.25" customHeight="1">
      <c r="A162" s="81"/>
      <c r="B162" s="81"/>
      <c r="C162" s="81"/>
      <c r="D162" s="81"/>
      <c r="E162" s="81"/>
      <c r="F162" s="81"/>
      <c r="G162" s="81"/>
      <c r="H162"/>
      <c r="I162"/>
      <c r="J162"/>
      <c r="K162"/>
      <c r="L162"/>
      <c r="M162"/>
      <c r="N162" s="81"/>
    </row>
    <row r="163" spans="1:14" ht="11.25" customHeight="1">
      <c r="A163" s="81"/>
      <c r="B163" s="81"/>
      <c r="C163" s="81"/>
      <c r="D163" s="81"/>
      <c r="E163" s="81"/>
      <c r="F163" s="81"/>
      <c r="G163" s="81"/>
      <c r="H163"/>
      <c r="I163"/>
      <c r="J163"/>
      <c r="K163"/>
      <c r="L163"/>
      <c r="M163"/>
      <c r="N163" s="81"/>
    </row>
    <row r="164" spans="1:14" ht="11.2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 s="81"/>
    </row>
    <row r="165" spans="1:14" ht="11.2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 s="81"/>
    </row>
    <row r="166" spans="1:14" ht="11.2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 s="81"/>
    </row>
    <row r="167" spans="1:14" ht="11.2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 s="81"/>
    </row>
    <row r="168" spans="1:14" ht="11.2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 s="81"/>
    </row>
    <row r="169" spans="1:14" ht="11.2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 s="81"/>
    </row>
    <row r="170" spans="1:14" ht="11.2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 s="81"/>
    </row>
    <row r="171" spans="1:14" ht="11.25" customHeight="1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</row>
    <row r="172" spans="1:14" ht="11.25" customHeight="1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</row>
    <row r="173" spans="1:14" ht="11.25" customHeight="1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</row>
    <row r="174" spans="1:14" ht="11.25" customHeight="1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</row>
    <row r="175" spans="1:14" ht="11.25" customHeight="1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</row>
    <row r="176" spans="1:14" ht="11.25" customHeight="1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</row>
    <row r="177" spans="1:14" ht="11.25" customHeight="1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</row>
    <row r="178" spans="8:14" ht="11.25" customHeight="1">
      <c r="H178" s="81"/>
      <c r="I178" s="81"/>
      <c r="J178" s="81"/>
      <c r="K178" s="81"/>
      <c r="L178" s="81"/>
      <c r="M178" s="81"/>
      <c r="N178" s="81"/>
    </row>
  </sheetData>
  <sheetProtection/>
  <mergeCells count="174">
    <mergeCell ref="A44:E44"/>
    <mergeCell ref="A45:G45"/>
    <mergeCell ref="B46:E46"/>
    <mergeCell ref="A58:E58"/>
    <mergeCell ref="A59:G59"/>
    <mergeCell ref="B60:E60"/>
    <mergeCell ref="A147:F147"/>
    <mergeCell ref="A148:G148"/>
    <mergeCell ref="A149:F149"/>
    <mergeCell ref="A21:G21"/>
    <mergeCell ref="B22:E22"/>
    <mergeCell ref="F22:G22"/>
    <mergeCell ref="A25:G25"/>
    <mergeCell ref="B27:E27"/>
    <mergeCell ref="A30:E30"/>
    <mergeCell ref="A31:F31"/>
    <mergeCell ref="A140:B140"/>
    <mergeCell ref="G138:G139"/>
    <mergeCell ref="A143:G143"/>
    <mergeCell ref="A144:G144"/>
    <mergeCell ref="B145:D145"/>
    <mergeCell ref="B146:D146"/>
    <mergeCell ref="A142:F142"/>
    <mergeCell ref="A132:B132"/>
    <mergeCell ref="A135:F135"/>
    <mergeCell ref="A136:G136"/>
    <mergeCell ref="A138:B139"/>
    <mergeCell ref="C138:C139"/>
    <mergeCell ref="D138:D139"/>
    <mergeCell ref="E138:E139"/>
    <mergeCell ref="F138:F139"/>
    <mergeCell ref="B123:E123"/>
    <mergeCell ref="A134:B134"/>
    <mergeCell ref="A137:G137"/>
    <mergeCell ref="A141:B141"/>
    <mergeCell ref="A130:B131"/>
    <mergeCell ref="C130:C131"/>
    <mergeCell ref="D130:D131"/>
    <mergeCell ref="E130:E131"/>
    <mergeCell ref="F130:F131"/>
    <mergeCell ref="G130:G131"/>
    <mergeCell ref="A119:G119"/>
    <mergeCell ref="B121:E121"/>
    <mergeCell ref="A133:B133"/>
    <mergeCell ref="A125:E125"/>
    <mergeCell ref="A129:G129"/>
    <mergeCell ref="A126:G126"/>
    <mergeCell ref="A127:F127"/>
    <mergeCell ref="A128:G128"/>
    <mergeCell ref="A120:G120"/>
    <mergeCell ref="B122:E122"/>
    <mergeCell ref="A109:F109"/>
    <mergeCell ref="A110:G110"/>
    <mergeCell ref="A111:F111"/>
    <mergeCell ref="A112:G112"/>
    <mergeCell ref="B124:E124"/>
    <mergeCell ref="B115:E115"/>
    <mergeCell ref="B116:E116"/>
    <mergeCell ref="B117:E117"/>
    <mergeCell ref="B114:E114"/>
    <mergeCell ref="A118:E118"/>
    <mergeCell ref="A98:F98"/>
    <mergeCell ref="A99:G99"/>
    <mergeCell ref="B108:E108"/>
    <mergeCell ref="A113:G113"/>
    <mergeCell ref="B102:E102"/>
    <mergeCell ref="B103:E103"/>
    <mergeCell ref="B104:E104"/>
    <mergeCell ref="B105:E105"/>
    <mergeCell ref="B106:E106"/>
    <mergeCell ref="B107:E107"/>
    <mergeCell ref="B86:E86"/>
    <mergeCell ref="B96:E96"/>
    <mergeCell ref="B97:E97"/>
    <mergeCell ref="A100:G100"/>
    <mergeCell ref="B89:E89"/>
    <mergeCell ref="B91:E91"/>
    <mergeCell ref="B92:E92"/>
    <mergeCell ref="B93:E93"/>
    <mergeCell ref="B94:E94"/>
    <mergeCell ref="B95:E95"/>
    <mergeCell ref="B80:E80"/>
    <mergeCell ref="B81:E81"/>
    <mergeCell ref="B82:E82"/>
    <mergeCell ref="B78:E78"/>
    <mergeCell ref="A83:E83"/>
    <mergeCell ref="A84:G84"/>
    <mergeCell ref="H62:H63"/>
    <mergeCell ref="B67:E67"/>
    <mergeCell ref="A72:E72"/>
    <mergeCell ref="B73:E73"/>
    <mergeCell ref="B101:E101"/>
    <mergeCell ref="A85:G85"/>
    <mergeCell ref="B87:E87"/>
    <mergeCell ref="B88:E88"/>
    <mergeCell ref="A77:G77"/>
    <mergeCell ref="B79:E79"/>
    <mergeCell ref="B55:E55"/>
    <mergeCell ref="B56:E56"/>
    <mergeCell ref="B57:E57"/>
    <mergeCell ref="B71:E71"/>
    <mergeCell ref="B74:E74"/>
    <mergeCell ref="B68:E68"/>
    <mergeCell ref="B69:E69"/>
    <mergeCell ref="B70:E70"/>
    <mergeCell ref="A66:G66"/>
    <mergeCell ref="A65:E65"/>
    <mergeCell ref="B42:E42"/>
    <mergeCell ref="B43:E43"/>
    <mergeCell ref="B47:E47"/>
    <mergeCell ref="A75:E75"/>
    <mergeCell ref="A76:G76"/>
    <mergeCell ref="B61:E61"/>
    <mergeCell ref="B62:E62"/>
    <mergeCell ref="B63:E63"/>
    <mergeCell ref="B64:E64"/>
    <mergeCell ref="B54:E54"/>
    <mergeCell ref="B48:E48"/>
    <mergeCell ref="B49:E49"/>
    <mergeCell ref="B50:E50"/>
    <mergeCell ref="B51:E51"/>
    <mergeCell ref="B52:E52"/>
    <mergeCell ref="B53:E53"/>
    <mergeCell ref="B38:E38"/>
    <mergeCell ref="B39:E39"/>
    <mergeCell ref="B40:E40"/>
    <mergeCell ref="B41:E41"/>
    <mergeCell ref="A33:G33"/>
    <mergeCell ref="A34:G34"/>
    <mergeCell ref="B35:E35"/>
    <mergeCell ref="F19:G19"/>
    <mergeCell ref="B17:E17"/>
    <mergeCell ref="F17:G17"/>
    <mergeCell ref="B19:E19"/>
    <mergeCell ref="B36:E36"/>
    <mergeCell ref="B37:E37"/>
    <mergeCell ref="A26:G26"/>
    <mergeCell ref="B28:E28"/>
    <mergeCell ref="B29:E29"/>
    <mergeCell ref="A32:G32"/>
    <mergeCell ref="B23:E23"/>
    <mergeCell ref="F23:G23"/>
    <mergeCell ref="B24:E24"/>
    <mergeCell ref="F24:G24"/>
    <mergeCell ref="B20:E20"/>
    <mergeCell ref="F20:G20"/>
    <mergeCell ref="B15:E15"/>
    <mergeCell ref="F15:G15"/>
    <mergeCell ref="B18:E18"/>
    <mergeCell ref="F18:G18"/>
    <mergeCell ref="B11:E11"/>
    <mergeCell ref="F11:G11"/>
    <mergeCell ref="A6:G6"/>
    <mergeCell ref="B9:E9"/>
    <mergeCell ref="F9:G9"/>
    <mergeCell ref="B10:E10"/>
    <mergeCell ref="F10:G10"/>
    <mergeCell ref="A12:G12"/>
    <mergeCell ref="A4:D4"/>
    <mergeCell ref="A1:G1"/>
    <mergeCell ref="A2:G2"/>
    <mergeCell ref="A3:G3"/>
    <mergeCell ref="F4:G4"/>
    <mergeCell ref="A5:G5"/>
    <mergeCell ref="B90:E90"/>
    <mergeCell ref="B7:E7"/>
    <mergeCell ref="F7:G7"/>
    <mergeCell ref="B8:E8"/>
    <mergeCell ref="F8:G8"/>
    <mergeCell ref="B16:E16"/>
    <mergeCell ref="F16:G16"/>
    <mergeCell ref="A13:G13"/>
    <mergeCell ref="B14:E14"/>
    <mergeCell ref="F14:G14"/>
  </mergeCells>
  <hyperlinks>
    <hyperlink ref="J132" r:id="rId1" display="http://www.portaleducacao.com.br/contabilidade/artigos/51238/calculo-hora-extra-noturna"/>
  </hyperlinks>
  <printOptions/>
  <pageMargins left="0.1968503937007874" right="0.1968503937007874" top="0.7874015748031497" bottom="0.5905511811023623" header="0.31496062992125984" footer="0.31496062992125984"/>
  <pageSetup fitToHeight="2" horizontalDpi="600" verticalDpi="600" orientation="portrait" paperSize="9" scale="90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N177"/>
  <sheetViews>
    <sheetView zoomScale="90" zoomScaleNormal="90" zoomScalePageLayoutView="0" workbookViewId="0" topLeftCell="A101">
      <selection activeCell="B20" sqref="B20:E20"/>
    </sheetView>
  </sheetViews>
  <sheetFormatPr defaultColWidth="10.421875" defaultRowHeight="11.25" customHeight="1"/>
  <cols>
    <col min="1" max="1" width="9.7109375" style="7" customWidth="1"/>
    <col min="2" max="2" width="15.28125" style="7" customWidth="1"/>
    <col min="3" max="3" width="15.00390625" style="7" customWidth="1"/>
    <col min="4" max="4" width="13.7109375" style="7" customWidth="1"/>
    <col min="5" max="6" width="14.00390625" style="7" customWidth="1"/>
    <col min="7" max="7" width="15.57421875" style="7" customWidth="1"/>
    <col min="8" max="8" width="14.8515625" style="7" customWidth="1"/>
    <col min="9" max="9" width="15.421875" style="7" customWidth="1"/>
    <col min="10" max="10" width="12.140625" style="7" bestFit="1" customWidth="1"/>
    <col min="11" max="11" width="12.57421875" style="7" bestFit="1" customWidth="1"/>
    <col min="12" max="12" width="11.8515625" style="7" customWidth="1"/>
    <col min="13" max="13" width="12.57421875" style="7" customWidth="1"/>
    <col min="14" max="14" width="12.7109375" style="7" customWidth="1"/>
    <col min="15" max="16384" width="10.421875" style="7" customWidth="1"/>
  </cols>
  <sheetData>
    <row r="1" spans="1:40" s="2" customFormat="1" ht="46.5" customHeight="1" thickBot="1">
      <c r="A1" s="291" t="s">
        <v>0</v>
      </c>
      <c r="B1" s="291"/>
      <c r="C1" s="291"/>
      <c r="D1" s="291"/>
      <c r="E1" s="291"/>
      <c r="F1" s="291"/>
      <c r="G1" s="291"/>
      <c r="H1" s="84"/>
      <c r="I1" s="84"/>
      <c r="J1" s="84"/>
      <c r="K1" s="84"/>
      <c r="L1" s="84"/>
      <c r="M1" s="84"/>
      <c r="N1" s="84"/>
      <c r="O1" s="84"/>
      <c r="P1" s="84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s="2" customFormat="1" ht="12.75" customHeight="1">
      <c r="A2" s="292" t="s">
        <v>244</v>
      </c>
      <c r="B2" s="293"/>
      <c r="C2" s="293"/>
      <c r="D2" s="293"/>
      <c r="E2" s="293"/>
      <c r="F2" s="293"/>
      <c r="G2" s="294"/>
      <c r="H2" s="82"/>
      <c r="I2" s="85"/>
      <c r="J2" s="81"/>
      <c r="K2" s="81"/>
      <c r="L2" s="81"/>
      <c r="M2" s="81"/>
      <c r="N2" s="81"/>
      <c r="O2" s="84"/>
      <c r="P2" s="84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s="2" customFormat="1" ht="12.75" customHeight="1">
      <c r="A3" s="295" t="str">
        <f>'I - Motorista I'!A3:G3</f>
        <v>Razão Social:</v>
      </c>
      <c r="B3" s="296"/>
      <c r="C3" s="296"/>
      <c r="D3" s="296"/>
      <c r="E3" s="296"/>
      <c r="F3" s="296"/>
      <c r="G3" s="297"/>
      <c r="H3" s="82" t="s">
        <v>207</v>
      </c>
      <c r="I3" s="85"/>
      <c r="J3" s="81"/>
      <c r="K3" s="81"/>
      <c r="L3" s="81"/>
      <c r="M3" s="81"/>
      <c r="N3" s="81"/>
      <c r="O3" s="84"/>
      <c r="P3" s="84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s="2" customFormat="1" ht="12.75" customHeight="1">
      <c r="A4" s="298" t="str">
        <f>'I - Motorista I'!A4:D4</f>
        <v>CNPJ:</v>
      </c>
      <c r="B4" s="413"/>
      <c r="C4" s="413"/>
      <c r="D4" s="414" t="str">
        <f>'I - Motorista I'!E4</f>
        <v>Pregão n°:</v>
      </c>
      <c r="E4" s="415"/>
      <c r="F4" s="301" t="str">
        <f>'I - Motorista I'!F4:G4</f>
        <v>Data:</v>
      </c>
      <c r="G4" s="302"/>
      <c r="H4" s="82" t="s">
        <v>207</v>
      </c>
      <c r="I4" s="85"/>
      <c r="J4" s="81"/>
      <c r="K4" s="81"/>
      <c r="L4" s="81"/>
      <c r="M4" s="81"/>
      <c r="N4" s="81"/>
      <c r="O4" s="84"/>
      <c r="P4" s="84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s="2" customFormat="1" ht="12.75" customHeight="1" thickBot="1">
      <c r="A5" s="303"/>
      <c r="B5" s="304"/>
      <c r="C5" s="304"/>
      <c r="D5" s="304"/>
      <c r="E5" s="304"/>
      <c r="F5" s="304"/>
      <c r="G5" s="305"/>
      <c r="H5" s="82"/>
      <c r="I5" s="85"/>
      <c r="J5" s="81"/>
      <c r="K5" s="81"/>
      <c r="L5" s="81"/>
      <c r="M5" s="81"/>
      <c r="N5" s="81"/>
      <c r="O5" s="84"/>
      <c r="P5" s="84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s="2" customFormat="1" ht="12.75" customHeight="1">
      <c r="A6" s="280" t="s">
        <v>46</v>
      </c>
      <c r="B6" s="281"/>
      <c r="C6" s="281"/>
      <c r="D6" s="281"/>
      <c r="E6" s="281"/>
      <c r="F6" s="281"/>
      <c r="G6" s="282"/>
      <c r="H6" s="82"/>
      <c r="I6" s="85"/>
      <c r="J6" s="81"/>
      <c r="K6" s="81"/>
      <c r="L6" s="81"/>
      <c r="M6" s="81"/>
      <c r="N6" s="81"/>
      <c r="O6" s="84"/>
      <c r="P6" s="84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s="2" customFormat="1" ht="12.75" customHeight="1">
      <c r="A7" s="159" t="s">
        <v>1</v>
      </c>
      <c r="B7" s="283" t="s">
        <v>2</v>
      </c>
      <c r="C7" s="284"/>
      <c r="D7" s="284"/>
      <c r="E7" s="285"/>
      <c r="F7" s="286"/>
      <c r="G7" s="287"/>
      <c r="H7" s="82"/>
      <c r="I7" s="85"/>
      <c r="J7" s="81"/>
      <c r="K7" s="81"/>
      <c r="L7" s="81"/>
      <c r="M7" s="81"/>
      <c r="N7" s="81"/>
      <c r="O7" s="84"/>
      <c r="P7" s="84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s="2" customFormat="1" ht="12.75" customHeight="1">
      <c r="A8" s="159" t="s">
        <v>3</v>
      </c>
      <c r="B8" s="283" t="s">
        <v>4</v>
      </c>
      <c r="C8" s="284"/>
      <c r="D8" s="284"/>
      <c r="E8" s="285"/>
      <c r="F8" s="286"/>
      <c r="G8" s="287"/>
      <c r="H8" s="82"/>
      <c r="I8" s="85"/>
      <c r="J8" s="81"/>
      <c r="K8" s="81"/>
      <c r="L8" s="81"/>
      <c r="M8" s="81"/>
      <c r="N8" s="81"/>
      <c r="O8" s="84"/>
      <c r="P8" s="84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s="2" customFormat="1" ht="12.75" customHeight="1">
      <c r="A9" s="159" t="s">
        <v>5</v>
      </c>
      <c r="B9" s="283" t="s">
        <v>6</v>
      </c>
      <c r="C9" s="284"/>
      <c r="D9" s="284"/>
      <c r="E9" s="285"/>
      <c r="F9" s="288"/>
      <c r="G9" s="289"/>
      <c r="H9" s="82"/>
      <c r="I9" s="85"/>
      <c r="J9" s="81"/>
      <c r="K9" s="81"/>
      <c r="L9" s="81"/>
      <c r="M9" s="81"/>
      <c r="N9" s="81"/>
      <c r="O9" s="84"/>
      <c r="P9" s="84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s="2" customFormat="1" ht="12.75" customHeight="1">
      <c r="A10" s="160" t="s">
        <v>7</v>
      </c>
      <c r="B10" s="283" t="s">
        <v>8</v>
      </c>
      <c r="C10" s="284"/>
      <c r="D10" s="284"/>
      <c r="E10" s="285"/>
      <c r="F10" s="286"/>
      <c r="G10" s="287"/>
      <c r="H10" s="82"/>
      <c r="I10" s="82"/>
      <c r="J10" s="84"/>
      <c r="K10" s="84"/>
      <c r="L10" s="84"/>
      <c r="M10" s="84"/>
      <c r="N10" s="84"/>
      <c r="O10" s="84"/>
      <c r="P10" s="84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s="2" customFormat="1" ht="12.75" customHeight="1">
      <c r="A11" s="159" t="s">
        <v>9</v>
      </c>
      <c r="B11" s="283" t="s">
        <v>232</v>
      </c>
      <c r="C11" s="284"/>
      <c r="D11" s="284"/>
      <c r="E11" s="285"/>
      <c r="F11" s="306" t="s">
        <v>47</v>
      </c>
      <c r="G11" s="307"/>
      <c r="H11" s="82"/>
      <c r="I11" s="82"/>
      <c r="J11" s="84"/>
      <c r="K11" s="84"/>
      <c r="L11" s="84"/>
      <c r="M11" s="84"/>
      <c r="N11" s="84"/>
      <c r="O11" s="84"/>
      <c r="P11" s="84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s="2" customFormat="1" ht="12.75" customHeight="1" thickBot="1">
      <c r="A12" s="274"/>
      <c r="B12" s="275"/>
      <c r="C12" s="275"/>
      <c r="D12" s="275"/>
      <c r="E12" s="275"/>
      <c r="F12" s="275"/>
      <c r="G12" s="276"/>
      <c r="H12" s="82"/>
      <c r="I12" s="82"/>
      <c r="J12" s="84"/>
      <c r="K12" s="84"/>
      <c r="L12" s="84"/>
      <c r="M12" s="84"/>
      <c r="N12" s="84"/>
      <c r="O12" s="84"/>
      <c r="P12" s="84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s="2" customFormat="1" ht="12.75" customHeight="1">
      <c r="A13" s="277" t="s">
        <v>48</v>
      </c>
      <c r="B13" s="278"/>
      <c r="C13" s="278"/>
      <c r="D13" s="278"/>
      <c r="E13" s="278"/>
      <c r="F13" s="278"/>
      <c r="G13" s="279"/>
      <c r="H13" s="82"/>
      <c r="I13" s="82"/>
      <c r="J13" s="84"/>
      <c r="K13" s="84"/>
      <c r="L13" s="84"/>
      <c r="M13" s="84"/>
      <c r="N13" s="84"/>
      <c r="O13" s="84"/>
      <c r="P13" s="84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s="2" customFormat="1" ht="12.75" customHeight="1">
      <c r="A14" s="161" t="s">
        <v>49</v>
      </c>
      <c r="B14" s="290" t="s">
        <v>10</v>
      </c>
      <c r="C14" s="290"/>
      <c r="D14" s="290"/>
      <c r="E14" s="290"/>
      <c r="F14" s="286" t="s">
        <v>53</v>
      </c>
      <c r="G14" s="287"/>
      <c r="H14" s="82"/>
      <c r="I14" s="85"/>
      <c r="J14" s="81"/>
      <c r="K14" s="81"/>
      <c r="L14" s="81"/>
      <c r="M14" s="81"/>
      <c r="N14" s="81"/>
      <c r="O14" s="84"/>
      <c r="P14" s="8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s="2" customFormat="1" ht="12.75" customHeight="1">
      <c r="A15" s="159" t="s">
        <v>50</v>
      </c>
      <c r="B15" s="271" t="s">
        <v>228</v>
      </c>
      <c r="C15" s="271"/>
      <c r="D15" s="271"/>
      <c r="E15" s="271"/>
      <c r="F15" s="272" t="s">
        <v>79</v>
      </c>
      <c r="G15" s="273"/>
      <c r="H15" s="82"/>
      <c r="I15" s="82"/>
      <c r="J15" s="81"/>
      <c r="K15" s="81"/>
      <c r="L15" s="81"/>
      <c r="M15" s="81"/>
      <c r="N15" s="81"/>
      <c r="O15" s="84"/>
      <c r="P15" s="84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s="2" customFormat="1" ht="12.75" customHeight="1">
      <c r="A16" s="159" t="s">
        <v>50</v>
      </c>
      <c r="B16" s="271" t="s">
        <v>227</v>
      </c>
      <c r="C16" s="271"/>
      <c r="D16" s="271"/>
      <c r="E16" s="271"/>
      <c r="F16" s="272" t="s">
        <v>79</v>
      </c>
      <c r="G16" s="273"/>
      <c r="H16" s="82"/>
      <c r="I16" s="82"/>
      <c r="J16" s="81"/>
      <c r="K16" s="81"/>
      <c r="L16" s="81"/>
      <c r="M16" s="81"/>
      <c r="N16" s="81"/>
      <c r="O16" s="84"/>
      <c r="P16" s="84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s="2" customFormat="1" ht="12.75" customHeight="1">
      <c r="A17" s="159" t="s">
        <v>50</v>
      </c>
      <c r="B17" s="271" t="s">
        <v>245</v>
      </c>
      <c r="C17" s="271"/>
      <c r="D17" s="271"/>
      <c r="E17" s="271"/>
      <c r="F17" s="272">
        <v>6</v>
      </c>
      <c r="G17" s="273"/>
      <c r="H17" s="82"/>
      <c r="I17" s="82"/>
      <c r="J17" s="81"/>
      <c r="K17" s="81"/>
      <c r="L17" s="81"/>
      <c r="M17" s="81"/>
      <c r="N17" s="81"/>
      <c r="O17" s="84"/>
      <c r="P17" s="84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s="2" customFormat="1" ht="12">
      <c r="A18" s="159" t="s">
        <v>50</v>
      </c>
      <c r="B18" s="271" t="s">
        <v>246</v>
      </c>
      <c r="C18" s="271"/>
      <c r="D18" s="271"/>
      <c r="E18" s="271"/>
      <c r="F18" s="272" t="s">
        <v>79</v>
      </c>
      <c r="G18" s="273"/>
      <c r="H18" s="82"/>
      <c r="I18" s="82"/>
      <c r="J18" s="81"/>
      <c r="K18" s="81"/>
      <c r="L18" s="81"/>
      <c r="M18" s="81"/>
      <c r="N18" s="81"/>
      <c r="O18" s="84"/>
      <c r="P18" s="84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s="2" customFormat="1" ht="12">
      <c r="A19" s="159" t="s">
        <v>50</v>
      </c>
      <c r="B19" s="271"/>
      <c r="C19" s="271"/>
      <c r="D19" s="271"/>
      <c r="E19" s="271"/>
      <c r="F19" s="272" t="s">
        <v>79</v>
      </c>
      <c r="G19" s="273"/>
      <c r="H19" s="82"/>
      <c r="I19" s="82"/>
      <c r="J19" s="84"/>
      <c r="K19" s="84"/>
      <c r="L19" s="84"/>
      <c r="M19" s="84"/>
      <c r="N19" s="84"/>
      <c r="O19" s="84"/>
      <c r="P19" s="84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s="2" customFormat="1" ht="13.5" customHeight="1" thickBot="1">
      <c r="A20" s="162" t="s">
        <v>50</v>
      </c>
      <c r="B20" s="271"/>
      <c r="C20" s="271"/>
      <c r="D20" s="271"/>
      <c r="E20" s="271"/>
      <c r="F20" s="313" t="s">
        <v>79</v>
      </c>
      <c r="G20" s="314"/>
      <c r="H20" s="82"/>
      <c r="I20" s="82"/>
      <c r="J20" s="84"/>
      <c r="K20" s="84"/>
      <c r="L20" s="84"/>
      <c r="M20" s="84"/>
      <c r="N20" s="84"/>
      <c r="O20" s="84"/>
      <c r="P20" s="84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s="2" customFormat="1" ht="12.75" customHeight="1">
      <c r="A21" s="277" t="s">
        <v>55</v>
      </c>
      <c r="B21" s="278"/>
      <c r="C21" s="278"/>
      <c r="D21" s="278"/>
      <c r="E21" s="278"/>
      <c r="F21" s="278"/>
      <c r="G21" s="279"/>
      <c r="H21" s="82"/>
      <c r="I21" s="82"/>
      <c r="J21" s="84"/>
      <c r="K21" s="84"/>
      <c r="L21" s="84"/>
      <c r="M21" s="84"/>
      <c r="N21" s="84"/>
      <c r="O21" s="84"/>
      <c r="P21" s="84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s="2" customFormat="1" ht="12.75" customHeight="1">
      <c r="A22" s="159" t="s">
        <v>1</v>
      </c>
      <c r="B22" s="271" t="s">
        <v>54</v>
      </c>
      <c r="C22" s="271"/>
      <c r="D22" s="271"/>
      <c r="E22" s="318"/>
      <c r="F22" s="418"/>
      <c r="G22" s="419"/>
      <c r="H22" s="82"/>
      <c r="I22" s="82"/>
      <c r="J22" s="84"/>
      <c r="K22" s="84"/>
      <c r="L22" s="84"/>
      <c r="M22" s="84"/>
      <c r="N22" s="84"/>
      <c r="O22" s="84"/>
      <c r="P22" s="8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s="2" customFormat="1" ht="12.75" customHeight="1">
      <c r="A23" s="159" t="s">
        <v>3</v>
      </c>
      <c r="B23" s="271" t="s">
        <v>11</v>
      </c>
      <c r="C23" s="271"/>
      <c r="D23" s="271"/>
      <c r="E23" s="271"/>
      <c r="F23" s="416"/>
      <c r="G23" s="417"/>
      <c r="H23" s="82"/>
      <c r="I23" s="82"/>
      <c r="J23" s="84"/>
      <c r="K23" s="84"/>
      <c r="L23" s="84"/>
      <c r="M23" s="84"/>
      <c r="N23" s="84"/>
      <c r="O23" s="84"/>
      <c r="P23" s="84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s="2" customFormat="1" ht="12.75" customHeight="1">
      <c r="A24" s="159" t="s">
        <v>5</v>
      </c>
      <c r="B24" s="271" t="s">
        <v>56</v>
      </c>
      <c r="C24" s="271"/>
      <c r="D24" s="271"/>
      <c r="E24" s="271"/>
      <c r="F24" s="416"/>
      <c r="G24" s="417"/>
      <c r="H24" s="82"/>
      <c r="I24" s="82"/>
      <c r="J24" s="84"/>
      <c r="K24" s="84"/>
      <c r="L24" s="84"/>
      <c r="M24" s="84"/>
      <c r="N24" s="84"/>
      <c r="O24" s="84"/>
      <c r="P24" s="84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s="2" customFormat="1" ht="12.75" customHeight="1" thickBot="1">
      <c r="A25" s="308"/>
      <c r="B25" s="309"/>
      <c r="C25" s="309"/>
      <c r="D25" s="309"/>
      <c r="E25" s="309"/>
      <c r="F25" s="309"/>
      <c r="G25" s="310"/>
      <c r="H25" s="82"/>
      <c r="I25" s="82"/>
      <c r="J25" s="84"/>
      <c r="K25" s="84"/>
      <c r="L25" s="84"/>
      <c r="M25" s="84"/>
      <c r="N25" s="84"/>
      <c r="O25" s="84"/>
      <c r="P25" s="84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s="2" customFormat="1" ht="12.75" customHeight="1">
      <c r="A26" s="280" t="s">
        <v>57</v>
      </c>
      <c r="B26" s="281"/>
      <c r="C26" s="281"/>
      <c r="D26" s="281"/>
      <c r="E26" s="281"/>
      <c r="F26" s="281"/>
      <c r="G26" s="282"/>
      <c r="H26" s="82"/>
      <c r="I26" s="82"/>
      <c r="J26" s="84"/>
      <c r="K26" s="84"/>
      <c r="L26" s="84"/>
      <c r="M26" s="84"/>
      <c r="N26" s="84"/>
      <c r="O26" s="84"/>
      <c r="P26" s="84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s="2" customFormat="1" ht="12.75" customHeight="1">
      <c r="A27" s="163">
        <v>1</v>
      </c>
      <c r="B27" s="311" t="s">
        <v>12</v>
      </c>
      <c r="C27" s="311"/>
      <c r="D27" s="311"/>
      <c r="E27" s="311"/>
      <c r="F27" s="164" t="s">
        <v>13</v>
      </c>
      <c r="G27" s="165" t="s">
        <v>14</v>
      </c>
      <c r="H27" s="82"/>
      <c r="I27" s="82"/>
      <c r="J27" s="84"/>
      <c r="K27" s="84"/>
      <c r="L27" s="84"/>
      <c r="M27" s="84"/>
      <c r="N27" s="84"/>
      <c r="O27" s="84"/>
      <c r="P27" s="84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s="2" customFormat="1" ht="12.75" customHeight="1">
      <c r="A28" s="166" t="s">
        <v>1</v>
      </c>
      <c r="B28" s="312" t="s">
        <v>58</v>
      </c>
      <c r="C28" s="312"/>
      <c r="D28" s="312"/>
      <c r="E28" s="312"/>
      <c r="F28" s="167"/>
      <c r="G28" s="168"/>
      <c r="H28" s="82"/>
      <c r="I28" s="82"/>
      <c r="J28" s="84"/>
      <c r="K28" s="84"/>
      <c r="L28" s="84"/>
      <c r="M28" s="84"/>
      <c r="N28" s="84"/>
      <c r="O28" s="84"/>
      <c r="P28" s="84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s="2" customFormat="1" ht="12.75" customHeight="1">
      <c r="A29" s="166" t="s">
        <v>3</v>
      </c>
      <c r="B29" s="312" t="s">
        <v>81</v>
      </c>
      <c r="C29" s="312"/>
      <c r="D29" s="312"/>
      <c r="E29" s="312"/>
      <c r="F29" s="169"/>
      <c r="G29" s="168"/>
      <c r="H29" s="82"/>
      <c r="I29" s="82"/>
      <c r="J29" s="84"/>
      <c r="K29" s="84"/>
      <c r="L29" s="84"/>
      <c r="M29" s="84"/>
      <c r="N29" s="84"/>
      <c r="O29" s="84"/>
      <c r="P29" s="84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s="2" customFormat="1" ht="12.75" customHeight="1">
      <c r="A30" s="322" t="s">
        <v>186</v>
      </c>
      <c r="B30" s="323"/>
      <c r="C30" s="323"/>
      <c r="D30" s="323"/>
      <c r="E30" s="324"/>
      <c r="F30" s="170"/>
      <c r="G30" s="171"/>
      <c r="H30" s="86"/>
      <c r="I30" s="86"/>
      <c r="J30" s="84"/>
      <c r="K30" s="84"/>
      <c r="L30" s="84"/>
      <c r="M30" s="84"/>
      <c r="N30" s="84"/>
      <c r="O30" s="84"/>
      <c r="P30" s="84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s="2" customFormat="1" ht="12.75" customHeight="1">
      <c r="A31" s="325" t="s">
        <v>64</v>
      </c>
      <c r="B31" s="326"/>
      <c r="C31" s="326"/>
      <c r="D31" s="326"/>
      <c r="E31" s="326"/>
      <c r="F31" s="327"/>
      <c r="G31" s="172">
        <f>SUM(G28:G30)</f>
        <v>0</v>
      </c>
      <c r="H31" s="82"/>
      <c r="I31" s="82"/>
      <c r="J31" s="84"/>
      <c r="K31" s="84"/>
      <c r="L31" s="84"/>
      <c r="M31" s="84"/>
      <c r="N31" s="84"/>
      <c r="O31" s="84"/>
      <c r="P31" s="8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s="2" customFormat="1" ht="12.75" customHeight="1" thickBot="1">
      <c r="A32" s="328"/>
      <c r="B32" s="329"/>
      <c r="C32" s="329"/>
      <c r="D32" s="329"/>
      <c r="E32" s="329"/>
      <c r="F32" s="329"/>
      <c r="G32" s="330"/>
      <c r="H32" s="82"/>
      <c r="I32" s="82"/>
      <c r="J32" s="84"/>
      <c r="K32" s="84"/>
      <c r="L32" s="84"/>
      <c r="M32" s="84"/>
      <c r="N32" s="84"/>
      <c r="O32" s="84"/>
      <c r="P32" s="84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s="2" customFormat="1" ht="12.75" customHeight="1">
      <c r="A33" s="280" t="s">
        <v>87</v>
      </c>
      <c r="B33" s="281"/>
      <c r="C33" s="281"/>
      <c r="D33" s="281"/>
      <c r="E33" s="281"/>
      <c r="F33" s="281"/>
      <c r="G33" s="282"/>
      <c r="H33" s="82"/>
      <c r="I33" s="82"/>
      <c r="J33" s="84"/>
      <c r="K33" s="84"/>
      <c r="L33" s="84"/>
      <c r="M33" s="84"/>
      <c r="N33" s="84"/>
      <c r="O33" s="84"/>
      <c r="P33" s="84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s="2" customFormat="1" ht="12.75" customHeight="1">
      <c r="A34" s="331"/>
      <c r="B34" s="332"/>
      <c r="C34" s="332"/>
      <c r="D34" s="332"/>
      <c r="E34" s="332"/>
      <c r="F34" s="332"/>
      <c r="G34" s="333"/>
      <c r="H34" s="82"/>
      <c r="I34" s="82"/>
      <c r="J34" s="84"/>
      <c r="K34" s="84"/>
      <c r="L34" s="84"/>
      <c r="M34" s="84"/>
      <c r="N34" s="84"/>
      <c r="O34" s="84"/>
      <c r="P34" s="84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s="2" customFormat="1" ht="12.75" customHeight="1">
      <c r="A35" s="163" t="s">
        <v>94</v>
      </c>
      <c r="B35" s="311" t="s">
        <v>75</v>
      </c>
      <c r="C35" s="311"/>
      <c r="D35" s="311"/>
      <c r="E35" s="311"/>
      <c r="F35" s="164" t="s">
        <v>13</v>
      </c>
      <c r="G35" s="165" t="s">
        <v>14</v>
      </c>
      <c r="H35" s="82"/>
      <c r="I35" s="82"/>
      <c r="J35" s="84"/>
      <c r="K35" s="84"/>
      <c r="L35" s="84"/>
      <c r="M35" s="84"/>
      <c r="N35" s="84"/>
      <c r="O35" s="84"/>
      <c r="P35" s="84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s="2" customFormat="1" ht="12.75" customHeight="1">
      <c r="A36" s="173" t="s">
        <v>1</v>
      </c>
      <c r="B36" s="321" t="s">
        <v>23</v>
      </c>
      <c r="C36" s="321"/>
      <c r="D36" s="321"/>
      <c r="E36" s="321"/>
      <c r="F36" s="174">
        <v>0.2</v>
      </c>
      <c r="G36" s="171">
        <f>$G$31*F36</f>
        <v>0</v>
      </c>
      <c r="H36" s="82"/>
      <c r="I36" s="82"/>
      <c r="J36" s="84"/>
      <c r="K36" s="84"/>
      <c r="L36" s="84"/>
      <c r="M36" s="84"/>
      <c r="N36" s="84"/>
      <c r="O36" s="84"/>
      <c r="P36" s="84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s="2" customFormat="1" ht="12.75" customHeight="1">
      <c r="A37" s="173" t="s">
        <v>3</v>
      </c>
      <c r="B37" s="321" t="s">
        <v>24</v>
      </c>
      <c r="C37" s="321"/>
      <c r="D37" s="321"/>
      <c r="E37" s="321"/>
      <c r="F37" s="174">
        <v>0.015</v>
      </c>
      <c r="G37" s="171">
        <f>$G$31*F37</f>
        <v>0</v>
      </c>
      <c r="H37" s="82"/>
      <c r="I37" s="82"/>
      <c r="J37" s="84"/>
      <c r="K37" s="84"/>
      <c r="L37" s="84"/>
      <c r="M37" s="84"/>
      <c r="N37" s="84"/>
      <c r="O37" s="84"/>
      <c r="P37" s="84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s="2" customFormat="1" ht="12.75" customHeight="1">
      <c r="A38" s="173" t="s">
        <v>5</v>
      </c>
      <c r="B38" s="321" t="s">
        <v>25</v>
      </c>
      <c r="C38" s="321"/>
      <c r="D38" s="321"/>
      <c r="E38" s="321"/>
      <c r="F38" s="174">
        <v>0.01</v>
      </c>
      <c r="G38" s="171">
        <f>$G$31*F38</f>
        <v>0</v>
      </c>
      <c r="H38" s="82"/>
      <c r="I38" s="82"/>
      <c r="J38" s="84"/>
      <c r="K38" s="84"/>
      <c r="L38" s="84"/>
      <c r="M38" s="84"/>
      <c r="N38" s="84"/>
      <c r="O38" s="84"/>
      <c r="P38" s="84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s="2" customFormat="1" ht="12.75" customHeight="1">
      <c r="A39" s="173" t="s">
        <v>7</v>
      </c>
      <c r="B39" s="321" t="s">
        <v>26</v>
      </c>
      <c r="C39" s="321"/>
      <c r="D39" s="321"/>
      <c r="E39" s="321"/>
      <c r="F39" s="174">
        <v>0.002</v>
      </c>
      <c r="G39" s="171">
        <f>$G$31*F39</f>
        <v>0</v>
      </c>
      <c r="H39" s="87"/>
      <c r="I39" s="87"/>
      <c r="J39" s="84"/>
      <c r="K39" s="84"/>
      <c r="L39" s="84"/>
      <c r="M39" s="84"/>
      <c r="N39" s="84"/>
      <c r="O39" s="84"/>
      <c r="P39" s="84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s="2" customFormat="1" ht="12.75" customHeight="1">
      <c r="A40" s="173" t="s">
        <v>9</v>
      </c>
      <c r="B40" s="321" t="s">
        <v>39</v>
      </c>
      <c r="C40" s="321"/>
      <c r="D40" s="321"/>
      <c r="E40" s="321"/>
      <c r="F40" s="174">
        <v>0.025</v>
      </c>
      <c r="G40" s="171">
        <f>$G$31*0.025</f>
        <v>0</v>
      </c>
      <c r="H40" s="82"/>
      <c r="I40" s="82"/>
      <c r="J40" s="84"/>
      <c r="K40" s="84"/>
      <c r="L40" s="84"/>
      <c r="M40" s="84"/>
      <c r="N40" s="84"/>
      <c r="O40" s="84"/>
      <c r="P40" s="84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s="2" customFormat="1" ht="12.75" customHeight="1">
      <c r="A41" s="173" t="s">
        <v>15</v>
      </c>
      <c r="B41" s="321" t="s">
        <v>27</v>
      </c>
      <c r="C41" s="321"/>
      <c r="D41" s="321"/>
      <c r="E41" s="321"/>
      <c r="F41" s="175">
        <v>0.08</v>
      </c>
      <c r="G41" s="171">
        <f>$G$31*F41</f>
        <v>0</v>
      </c>
      <c r="H41" s="82"/>
      <c r="I41" s="82"/>
      <c r="J41" s="84"/>
      <c r="K41" s="84"/>
      <c r="L41" s="84"/>
      <c r="M41" s="84"/>
      <c r="N41" s="84"/>
      <c r="O41" s="84"/>
      <c r="P41" s="84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s="2" customFormat="1" ht="12.75" customHeight="1">
      <c r="A42" s="173" t="s">
        <v>16</v>
      </c>
      <c r="B42" s="321" t="s">
        <v>233</v>
      </c>
      <c r="C42" s="321"/>
      <c r="D42" s="321"/>
      <c r="E42" s="321"/>
      <c r="F42" s="174">
        <v>0.01</v>
      </c>
      <c r="G42" s="171">
        <f>$G$31*F42</f>
        <v>0</v>
      </c>
      <c r="H42" s="82"/>
      <c r="I42" s="82"/>
      <c r="J42" s="84"/>
      <c r="K42" s="84"/>
      <c r="L42" s="84"/>
      <c r="M42" s="84"/>
      <c r="N42" s="84"/>
      <c r="O42" s="84"/>
      <c r="P42" s="84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s="2" customFormat="1" ht="12.75" customHeight="1">
      <c r="A43" s="173" t="s">
        <v>17</v>
      </c>
      <c r="B43" s="321" t="s">
        <v>28</v>
      </c>
      <c r="C43" s="321"/>
      <c r="D43" s="321"/>
      <c r="E43" s="321"/>
      <c r="F43" s="174">
        <v>0.006</v>
      </c>
      <c r="G43" s="171">
        <f>$G$31*F43</f>
        <v>0</v>
      </c>
      <c r="H43" s="88"/>
      <c r="I43" s="82"/>
      <c r="J43" s="84"/>
      <c r="K43" s="84"/>
      <c r="L43" s="84"/>
      <c r="M43" s="84"/>
      <c r="N43" s="84"/>
      <c r="O43" s="84"/>
      <c r="P43" s="84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s="2" customFormat="1" ht="12.75" customHeight="1">
      <c r="A44" s="334" t="s">
        <v>67</v>
      </c>
      <c r="B44" s="335"/>
      <c r="C44" s="335"/>
      <c r="D44" s="335"/>
      <c r="E44" s="335"/>
      <c r="F44" s="176">
        <f>SUM(F36:F43)</f>
        <v>0.348</v>
      </c>
      <c r="G44" s="172">
        <f>SUM(G36:G43)</f>
        <v>0</v>
      </c>
      <c r="H44" s="82"/>
      <c r="I44" s="82"/>
      <c r="J44" s="84"/>
      <c r="K44" s="84"/>
      <c r="L44" s="84"/>
      <c r="M44" s="84"/>
      <c r="N44" s="84"/>
      <c r="O44" s="84"/>
      <c r="P44" s="84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s="2" customFormat="1" ht="12.75" customHeight="1">
      <c r="A45" s="331"/>
      <c r="B45" s="332"/>
      <c r="C45" s="332"/>
      <c r="D45" s="332"/>
      <c r="E45" s="332"/>
      <c r="F45" s="332"/>
      <c r="G45" s="333"/>
      <c r="H45" s="82"/>
      <c r="I45" s="82"/>
      <c r="J45" s="84"/>
      <c r="K45" s="84"/>
      <c r="L45" s="84"/>
      <c r="M45" s="84"/>
      <c r="N45" s="84"/>
      <c r="O45" s="84"/>
      <c r="P45" s="84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s="2" customFormat="1" ht="12.75" customHeight="1">
      <c r="A46" s="163" t="s">
        <v>96</v>
      </c>
      <c r="B46" s="311" t="s">
        <v>95</v>
      </c>
      <c r="C46" s="311"/>
      <c r="D46" s="311"/>
      <c r="E46" s="311"/>
      <c r="F46" s="164" t="s">
        <v>13</v>
      </c>
      <c r="G46" s="165" t="s">
        <v>14</v>
      </c>
      <c r="H46" s="86"/>
      <c r="I46" s="89"/>
      <c r="J46" s="84"/>
      <c r="K46" s="84"/>
      <c r="L46" s="84"/>
      <c r="M46" s="84"/>
      <c r="N46" s="84"/>
      <c r="O46" s="84"/>
      <c r="P46" s="84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s="2" customFormat="1" ht="12.75" customHeight="1">
      <c r="A47" s="173" t="s">
        <v>1</v>
      </c>
      <c r="B47" s="321" t="s">
        <v>29</v>
      </c>
      <c r="C47" s="321"/>
      <c r="D47" s="321"/>
      <c r="E47" s="321"/>
      <c r="F47" s="174">
        <v>0.08333</v>
      </c>
      <c r="G47" s="171">
        <f>SUM($G$31*F47)</f>
        <v>0</v>
      </c>
      <c r="H47" s="83"/>
      <c r="I47" s="89"/>
      <c r="J47" s="84"/>
      <c r="K47" s="84"/>
      <c r="L47" s="84"/>
      <c r="M47" s="84"/>
      <c r="N47" s="84"/>
      <c r="O47" s="84"/>
      <c r="P47" s="84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s="2" customFormat="1" ht="12.75" customHeight="1">
      <c r="A48" s="173" t="s">
        <v>3</v>
      </c>
      <c r="B48" s="321" t="s">
        <v>31</v>
      </c>
      <c r="C48" s="321"/>
      <c r="D48" s="321"/>
      <c r="E48" s="321"/>
      <c r="F48" s="174">
        <v>0.0833</v>
      </c>
      <c r="G48" s="177">
        <f>G31*F48</f>
        <v>0</v>
      </c>
      <c r="H48" s="90"/>
      <c r="I48" s="89"/>
      <c r="J48" s="84"/>
      <c r="K48" s="84"/>
      <c r="L48" s="84"/>
      <c r="M48" s="84"/>
      <c r="N48" s="84"/>
      <c r="O48" s="84"/>
      <c r="P48" s="84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s="2" customFormat="1" ht="12.75" customHeight="1">
      <c r="A49" s="173" t="s">
        <v>5</v>
      </c>
      <c r="B49" s="321" t="s">
        <v>70</v>
      </c>
      <c r="C49" s="321"/>
      <c r="D49" s="321"/>
      <c r="E49" s="321"/>
      <c r="F49" s="174">
        <f>1/3/12</f>
        <v>0.02778</v>
      </c>
      <c r="G49" s="171">
        <f>SUM($G$31*F49)</f>
        <v>0</v>
      </c>
      <c r="H49" s="82"/>
      <c r="I49" s="89"/>
      <c r="J49" s="84"/>
      <c r="K49" s="84"/>
      <c r="L49" s="84"/>
      <c r="M49" s="84"/>
      <c r="N49" s="84"/>
      <c r="O49" s="84"/>
      <c r="P49" s="84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s="2" customFormat="1" ht="12.75" customHeight="1">
      <c r="A50" s="173" t="s">
        <v>7</v>
      </c>
      <c r="B50" s="321" t="s">
        <v>139</v>
      </c>
      <c r="C50" s="321"/>
      <c r="D50" s="321"/>
      <c r="E50" s="321"/>
      <c r="F50" s="178">
        <f>7/30/12</f>
        <v>0.01944</v>
      </c>
      <c r="G50" s="171">
        <f>(G31)*F50</f>
        <v>0</v>
      </c>
      <c r="H50" s="83"/>
      <c r="I50" s="89"/>
      <c r="J50" s="84"/>
      <c r="K50" s="84"/>
      <c r="L50" s="84"/>
      <c r="M50" s="84"/>
      <c r="N50" s="84"/>
      <c r="O50" s="84"/>
      <c r="P50" s="84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s="2" customFormat="1" ht="12.75" customHeight="1">
      <c r="A51" s="173" t="s">
        <v>9</v>
      </c>
      <c r="B51" s="321" t="s">
        <v>140</v>
      </c>
      <c r="C51" s="321"/>
      <c r="D51" s="321"/>
      <c r="E51" s="321"/>
      <c r="F51" s="174">
        <f>5/30/12</f>
        <v>0.01389</v>
      </c>
      <c r="G51" s="177">
        <f>G31*F51</f>
        <v>0</v>
      </c>
      <c r="H51" s="83"/>
      <c r="I51" s="89"/>
      <c r="J51" s="84"/>
      <c r="K51" s="84"/>
      <c r="L51" s="84"/>
      <c r="M51" s="84"/>
      <c r="N51" s="84"/>
      <c r="O51" s="84"/>
      <c r="P51" s="84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s="2" customFormat="1" ht="12.75" customHeight="1">
      <c r="A52" s="173" t="s">
        <v>15</v>
      </c>
      <c r="B52" s="321" t="s">
        <v>141</v>
      </c>
      <c r="C52" s="321"/>
      <c r="D52" s="321"/>
      <c r="E52" s="321"/>
      <c r="F52" s="174">
        <f>5/30/12*0.015</f>
        <v>0.00021</v>
      </c>
      <c r="G52" s="177">
        <f>G31*F52</f>
        <v>0</v>
      </c>
      <c r="H52" s="83"/>
      <c r="I52" s="82"/>
      <c r="J52" s="84"/>
      <c r="K52" s="84"/>
      <c r="L52" s="84"/>
      <c r="M52" s="84"/>
      <c r="N52" s="84"/>
      <c r="O52" s="84"/>
      <c r="P52" s="84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s="2" customFormat="1" ht="12.75" customHeight="1">
      <c r="A53" s="173" t="s">
        <v>16</v>
      </c>
      <c r="B53" s="321" t="s">
        <v>142</v>
      </c>
      <c r="C53" s="321"/>
      <c r="D53" s="321"/>
      <c r="E53" s="321"/>
      <c r="F53" s="174">
        <f>1/30/12</f>
        <v>0.00278</v>
      </c>
      <c r="G53" s="177">
        <f>G31*F53</f>
        <v>0</v>
      </c>
      <c r="H53" s="83"/>
      <c r="I53" s="82"/>
      <c r="J53" s="84"/>
      <c r="K53" s="84"/>
      <c r="L53" s="84"/>
      <c r="M53" s="84"/>
      <c r="N53" s="84"/>
      <c r="O53" s="84"/>
      <c r="P53" s="84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s="2" customFormat="1" ht="12.75" customHeight="1">
      <c r="A54" s="173" t="s">
        <v>17</v>
      </c>
      <c r="B54" s="321" t="s">
        <v>143</v>
      </c>
      <c r="C54" s="321"/>
      <c r="D54" s="321"/>
      <c r="E54" s="321"/>
      <c r="F54" s="174">
        <f>15/30/12*0.08</f>
        <v>0.00333</v>
      </c>
      <c r="G54" s="177">
        <f>G31*F54</f>
        <v>0</v>
      </c>
      <c r="H54" s="83"/>
      <c r="I54" s="82"/>
      <c r="J54" s="84"/>
      <c r="K54" s="84"/>
      <c r="L54" s="84"/>
      <c r="M54" s="84"/>
      <c r="N54" s="84"/>
      <c r="O54" s="84"/>
      <c r="P54" s="84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s="2" customFormat="1" ht="12.75" customHeight="1">
      <c r="A55" s="173" t="s">
        <v>98</v>
      </c>
      <c r="B55" s="321" t="s">
        <v>22</v>
      </c>
      <c r="C55" s="321"/>
      <c r="D55" s="321"/>
      <c r="E55" s="321"/>
      <c r="F55" s="174"/>
      <c r="G55" s="177">
        <f>G31*F55</f>
        <v>0</v>
      </c>
      <c r="H55" s="82"/>
      <c r="I55" s="82"/>
      <c r="J55" s="84"/>
      <c r="K55" s="84"/>
      <c r="L55" s="84"/>
      <c r="M55" s="84"/>
      <c r="N55" s="84"/>
      <c r="O55" s="84"/>
      <c r="P55" s="84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s="2" customFormat="1" ht="12.75" customHeight="1">
      <c r="A56" s="173"/>
      <c r="B56" s="336" t="s">
        <v>103</v>
      </c>
      <c r="C56" s="336"/>
      <c r="D56" s="336"/>
      <c r="E56" s="336"/>
      <c r="F56" s="179">
        <f>SUM(F47:F55)</f>
        <v>0.23406</v>
      </c>
      <c r="G56" s="180">
        <f>SUM($G$31*F56)</f>
        <v>0</v>
      </c>
      <c r="H56" s="86"/>
      <c r="I56" s="91"/>
      <c r="J56" s="92"/>
      <c r="K56" s="84"/>
      <c r="L56" s="84"/>
      <c r="M56" s="84"/>
      <c r="N56" s="84"/>
      <c r="O56" s="84"/>
      <c r="P56" s="84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s="2" customFormat="1" ht="12.75" customHeight="1">
      <c r="A57" s="181" t="s">
        <v>99</v>
      </c>
      <c r="B57" s="321" t="s">
        <v>97</v>
      </c>
      <c r="C57" s="321"/>
      <c r="D57" s="321"/>
      <c r="E57" s="321"/>
      <c r="F57" s="174">
        <f>F44*F56</f>
        <v>0.08145</v>
      </c>
      <c r="G57" s="171">
        <f>F57*G31</f>
        <v>0</v>
      </c>
      <c r="H57" s="82"/>
      <c r="I57" s="82"/>
      <c r="J57" s="93"/>
      <c r="K57" s="84"/>
      <c r="L57" s="84"/>
      <c r="M57" s="84"/>
      <c r="N57" s="84"/>
      <c r="O57" s="84"/>
      <c r="P57" s="84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s="2" customFormat="1" ht="12.75" customHeight="1">
      <c r="A58" s="337" t="s">
        <v>104</v>
      </c>
      <c r="B58" s="336"/>
      <c r="C58" s="336"/>
      <c r="D58" s="336"/>
      <c r="E58" s="336"/>
      <c r="F58" s="182">
        <f>SUM(F56:F57)</f>
        <v>0.31551</v>
      </c>
      <c r="G58" s="172">
        <f>G56+G57</f>
        <v>0</v>
      </c>
      <c r="H58" s="82"/>
      <c r="I58" s="82"/>
      <c r="J58" s="84"/>
      <c r="K58" s="84"/>
      <c r="L58" s="84"/>
      <c r="M58" s="84"/>
      <c r="N58" s="84"/>
      <c r="O58" s="84"/>
      <c r="P58" s="84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s="2" customFormat="1" ht="12.75" customHeight="1">
      <c r="A59" s="331"/>
      <c r="B59" s="332"/>
      <c r="C59" s="332"/>
      <c r="D59" s="332"/>
      <c r="E59" s="332"/>
      <c r="F59" s="332"/>
      <c r="G59" s="333"/>
      <c r="H59" s="82"/>
      <c r="I59" s="82"/>
      <c r="J59" s="84"/>
      <c r="K59" s="84"/>
      <c r="L59" s="84"/>
      <c r="M59" s="84"/>
      <c r="N59" s="84"/>
      <c r="O59" s="84"/>
      <c r="P59" s="84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s="2" customFormat="1" ht="12.75" customHeight="1">
      <c r="A60" s="163" t="s">
        <v>100</v>
      </c>
      <c r="B60" s="311" t="s">
        <v>30</v>
      </c>
      <c r="C60" s="311"/>
      <c r="D60" s="311"/>
      <c r="E60" s="311"/>
      <c r="F60" s="164" t="s">
        <v>13</v>
      </c>
      <c r="G60" s="165" t="s">
        <v>14</v>
      </c>
      <c r="H60" s="83"/>
      <c r="I60" s="82"/>
      <c r="J60" s="84"/>
      <c r="K60" s="84"/>
      <c r="L60" s="84"/>
      <c r="M60" s="84"/>
      <c r="N60" s="84"/>
      <c r="O60" s="84"/>
      <c r="P60" s="84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s="2" customFormat="1" ht="12.75" customHeight="1">
      <c r="A61" s="173" t="s">
        <v>1</v>
      </c>
      <c r="B61" s="321" t="s">
        <v>144</v>
      </c>
      <c r="C61" s="321"/>
      <c r="D61" s="321"/>
      <c r="E61" s="321"/>
      <c r="F61" s="174">
        <f>4/12*0.02</f>
        <v>0.00667</v>
      </c>
      <c r="G61" s="177">
        <f>G31*F61</f>
        <v>0</v>
      </c>
      <c r="H61" s="83"/>
      <c r="I61" s="82"/>
      <c r="J61" s="84"/>
      <c r="K61" s="84"/>
      <c r="L61" s="84"/>
      <c r="M61" s="84"/>
      <c r="N61" s="84"/>
      <c r="O61" s="84"/>
      <c r="P61" s="84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s="2" customFormat="1" ht="12.75" customHeight="1">
      <c r="A62" s="173" t="s">
        <v>3</v>
      </c>
      <c r="B62" s="321" t="s">
        <v>145</v>
      </c>
      <c r="C62" s="321"/>
      <c r="D62" s="321"/>
      <c r="E62" s="321"/>
      <c r="F62" s="174">
        <f>0.1111*0.02*4/12</f>
        <v>0.00074</v>
      </c>
      <c r="G62" s="177">
        <f>G31*F62</f>
        <v>0</v>
      </c>
      <c r="H62" s="83"/>
      <c r="I62" s="82"/>
      <c r="J62" s="84"/>
      <c r="K62" s="84"/>
      <c r="L62" s="84"/>
      <c r="M62" s="84"/>
      <c r="N62" s="84"/>
      <c r="O62" s="84"/>
      <c r="P62" s="84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s="2" customFormat="1" ht="12.75" customHeight="1">
      <c r="A63" s="173"/>
      <c r="B63" s="336" t="s">
        <v>103</v>
      </c>
      <c r="C63" s="336"/>
      <c r="D63" s="336"/>
      <c r="E63" s="336"/>
      <c r="F63" s="179">
        <f>SUM(F61:F62)</f>
        <v>0.00741</v>
      </c>
      <c r="G63" s="180">
        <f>SUM($G$31*F63)</f>
        <v>0</v>
      </c>
      <c r="H63" s="82"/>
      <c r="I63" s="82"/>
      <c r="J63" s="84"/>
      <c r="K63" s="84"/>
      <c r="L63" s="84"/>
      <c r="M63" s="84"/>
      <c r="N63" s="84"/>
      <c r="O63" s="84"/>
      <c r="P63" s="84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s="2" customFormat="1" ht="12.75" customHeight="1">
      <c r="A64" s="173" t="s">
        <v>5</v>
      </c>
      <c r="B64" s="321" t="s">
        <v>101</v>
      </c>
      <c r="C64" s="321"/>
      <c r="D64" s="321"/>
      <c r="E64" s="321"/>
      <c r="F64" s="183">
        <f>F63*F44</f>
        <v>0.00258</v>
      </c>
      <c r="G64" s="171">
        <f>F64*G31</f>
        <v>0</v>
      </c>
      <c r="H64" s="341"/>
      <c r="I64" s="82"/>
      <c r="J64" s="84"/>
      <c r="K64" s="84"/>
      <c r="L64" s="84"/>
      <c r="M64" s="84"/>
      <c r="N64" s="84"/>
      <c r="O64" s="84"/>
      <c r="P64" s="84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s="2" customFormat="1" ht="12.75" customHeight="1">
      <c r="A65" s="337" t="s">
        <v>71</v>
      </c>
      <c r="B65" s="336"/>
      <c r="C65" s="336"/>
      <c r="D65" s="336"/>
      <c r="E65" s="336"/>
      <c r="F65" s="182">
        <f>SUM(F63:F64)</f>
        <v>0.00999</v>
      </c>
      <c r="G65" s="172">
        <f>SUM(G63:G64)</f>
        <v>0</v>
      </c>
      <c r="H65" s="341"/>
      <c r="I65" s="82"/>
      <c r="J65" s="84"/>
      <c r="K65" s="84"/>
      <c r="L65" s="84"/>
      <c r="M65" s="84"/>
      <c r="N65" s="84"/>
      <c r="O65" s="84"/>
      <c r="P65" s="84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s="2" customFormat="1" ht="12.75" customHeight="1">
      <c r="A66" s="331"/>
      <c r="B66" s="332"/>
      <c r="C66" s="332"/>
      <c r="D66" s="332"/>
      <c r="E66" s="332"/>
      <c r="F66" s="332"/>
      <c r="G66" s="333"/>
      <c r="H66" s="88"/>
      <c r="I66" s="88"/>
      <c r="J66" s="94"/>
      <c r="K66" s="94"/>
      <c r="L66" s="94"/>
      <c r="M66" s="94"/>
      <c r="N66" s="94"/>
      <c r="O66" s="94"/>
      <c r="P66" s="9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s="2" customFormat="1" ht="12.75" customHeight="1">
      <c r="A67" s="163" t="s">
        <v>102</v>
      </c>
      <c r="B67" s="311" t="s">
        <v>72</v>
      </c>
      <c r="C67" s="311"/>
      <c r="D67" s="311"/>
      <c r="E67" s="311"/>
      <c r="F67" s="164" t="s">
        <v>13</v>
      </c>
      <c r="G67" s="165" t="s">
        <v>14</v>
      </c>
      <c r="H67" s="82"/>
      <c r="I67" s="82"/>
      <c r="J67" s="84"/>
      <c r="K67" s="84"/>
      <c r="L67" s="84"/>
      <c r="M67" s="84"/>
      <c r="N67" s="84"/>
      <c r="O67" s="84"/>
      <c r="P67" s="84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s="2" customFormat="1" ht="12.75" customHeight="1">
      <c r="A68" s="173" t="s">
        <v>1</v>
      </c>
      <c r="B68" s="321" t="s">
        <v>146</v>
      </c>
      <c r="C68" s="321"/>
      <c r="D68" s="321"/>
      <c r="E68" s="321"/>
      <c r="F68" s="178">
        <f>0.05*1/12</f>
        <v>0.00417</v>
      </c>
      <c r="G68" s="171">
        <f>($G$31)*F68</f>
        <v>0</v>
      </c>
      <c r="H68" s="82"/>
      <c r="I68" s="82"/>
      <c r="J68" s="84"/>
      <c r="K68" s="84"/>
      <c r="L68" s="84"/>
      <c r="M68" s="84"/>
      <c r="N68" s="84"/>
      <c r="O68" s="84"/>
      <c r="P68" s="84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s="2" customFormat="1" ht="12.75" customHeight="1">
      <c r="A69" s="173" t="s">
        <v>3</v>
      </c>
      <c r="B69" s="321" t="s">
        <v>147</v>
      </c>
      <c r="C69" s="321"/>
      <c r="D69" s="321"/>
      <c r="E69" s="321"/>
      <c r="F69" s="178">
        <f>0.02*1/12</f>
        <v>0.00167</v>
      </c>
      <c r="G69" s="171">
        <f>($G$31)*F69</f>
        <v>0</v>
      </c>
      <c r="H69" s="82"/>
      <c r="I69" s="82"/>
      <c r="J69" s="84"/>
      <c r="K69" s="84"/>
      <c r="L69" s="84"/>
      <c r="M69" s="84"/>
      <c r="N69" s="84"/>
      <c r="O69" s="84"/>
      <c r="P69" s="84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s="2" customFormat="1" ht="12.75" customHeight="1">
      <c r="A70" s="173" t="s">
        <v>5</v>
      </c>
      <c r="B70" s="321" t="s">
        <v>148</v>
      </c>
      <c r="C70" s="321"/>
      <c r="D70" s="321"/>
      <c r="E70" s="321"/>
      <c r="F70" s="178">
        <f>1*0.4*0.08</f>
        <v>0.032</v>
      </c>
      <c r="G70" s="171">
        <f>($G$31)*F70</f>
        <v>0</v>
      </c>
      <c r="H70" s="82"/>
      <c r="I70" s="82"/>
      <c r="J70" s="84"/>
      <c r="K70" s="84"/>
      <c r="L70" s="84"/>
      <c r="M70" s="84"/>
      <c r="N70" s="84"/>
      <c r="O70" s="84"/>
      <c r="P70" s="84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s="2" customFormat="1" ht="12.75" customHeight="1">
      <c r="A71" s="173" t="s">
        <v>7</v>
      </c>
      <c r="B71" s="321" t="s">
        <v>149</v>
      </c>
      <c r="C71" s="321"/>
      <c r="D71" s="321"/>
      <c r="E71" s="321"/>
      <c r="F71" s="174">
        <f>1*0.1*0.08</f>
        <v>0.008</v>
      </c>
      <c r="G71" s="171">
        <f>($G$31)*F71</f>
        <v>0</v>
      </c>
      <c r="H71" s="82"/>
      <c r="I71" s="82"/>
      <c r="J71" s="84"/>
      <c r="K71" s="84"/>
      <c r="L71" s="84"/>
      <c r="M71" s="84"/>
      <c r="N71" s="84"/>
      <c r="O71" s="84"/>
      <c r="P71" s="84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s="2" customFormat="1" ht="12.75" customHeight="1">
      <c r="A72" s="337" t="s">
        <v>103</v>
      </c>
      <c r="B72" s="336"/>
      <c r="C72" s="336"/>
      <c r="D72" s="336"/>
      <c r="E72" s="336"/>
      <c r="F72" s="184">
        <f>SUM(F68:F71)</f>
        <v>0.04584</v>
      </c>
      <c r="G72" s="180">
        <f>SUM(G68:G71)</f>
        <v>0</v>
      </c>
      <c r="H72" s="82"/>
      <c r="I72" s="82"/>
      <c r="J72" s="84"/>
      <c r="K72" s="84"/>
      <c r="L72" s="84"/>
      <c r="M72" s="84"/>
      <c r="N72" s="84"/>
      <c r="O72" s="84"/>
      <c r="P72" s="84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s="2" customFormat="1" ht="25.5" customHeight="1">
      <c r="A73" s="173" t="s">
        <v>9</v>
      </c>
      <c r="B73" s="321" t="s">
        <v>105</v>
      </c>
      <c r="C73" s="321"/>
      <c r="D73" s="321"/>
      <c r="E73" s="321"/>
      <c r="F73" s="183">
        <f>F41*F68</f>
        <v>0.00033</v>
      </c>
      <c r="G73" s="171">
        <f>F73*$G$31</f>
        <v>0</v>
      </c>
      <c r="H73" s="82"/>
      <c r="I73" s="82"/>
      <c r="J73" s="84"/>
      <c r="K73" s="84"/>
      <c r="L73" s="84"/>
      <c r="M73" s="84"/>
      <c r="N73" s="84"/>
      <c r="O73" s="84"/>
      <c r="P73" s="84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s="2" customFormat="1" ht="12.75" customHeight="1">
      <c r="A74" s="185" t="s">
        <v>15</v>
      </c>
      <c r="B74" s="338" t="s">
        <v>106</v>
      </c>
      <c r="C74" s="339"/>
      <c r="D74" s="339"/>
      <c r="E74" s="340"/>
      <c r="F74" s="186">
        <f>F41*F54</f>
        <v>0.00027</v>
      </c>
      <c r="G74" s="187">
        <f>F74*$G$31</f>
        <v>0</v>
      </c>
      <c r="H74" s="82"/>
      <c r="I74" s="82"/>
      <c r="J74" s="84"/>
      <c r="K74" s="84"/>
      <c r="L74" s="84"/>
      <c r="M74" s="84"/>
      <c r="N74" s="84"/>
      <c r="O74" s="84"/>
      <c r="P74" s="84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s="2" customFormat="1" ht="12.75" customHeight="1">
      <c r="A75" s="337" t="s">
        <v>73</v>
      </c>
      <c r="B75" s="336"/>
      <c r="C75" s="336"/>
      <c r="D75" s="336"/>
      <c r="E75" s="336"/>
      <c r="F75" s="182">
        <f>SUM(F72:F74)</f>
        <v>0.04644</v>
      </c>
      <c r="G75" s="172">
        <f>SUM(G72:G74)</f>
        <v>0</v>
      </c>
      <c r="H75" s="82"/>
      <c r="I75" s="82"/>
      <c r="J75" s="84"/>
      <c r="K75" s="84"/>
      <c r="L75" s="84"/>
      <c r="M75" s="84"/>
      <c r="N75" s="84"/>
      <c r="O75" s="84"/>
      <c r="P75" s="84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s="2" customFormat="1" ht="12.75" customHeight="1">
      <c r="A76" s="331"/>
      <c r="B76" s="332"/>
      <c r="C76" s="332"/>
      <c r="D76" s="332"/>
      <c r="E76" s="332"/>
      <c r="F76" s="332"/>
      <c r="G76" s="333"/>
      <c r="H76" s="82"/>
      <c r="I76" s="82"/>
      <c r="J76" s="84"/>
      <c r="K76" s="84"/>
      <c r="L76" s="84"/>
      <c r="M76" s="84"/>
      <c r="N76" s="84"/>
      <c r="O76" s="84"/>
      <c r="P76" s="84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s="2" customFormat="1" ht="12.75" customHeight="1">
      <c r="A77" s="315" t="s">
        <v>40</v>
      </c>
      <c r="B77" s="316"/>
      <c r="C77" s="316"/>
      <c r="D77" s="316"/>
      <c r="E77" s="316"/>
      <c r="F77" s="316"/>
      <c r="G77" s="317"/>
      <c r="H77" s="82"/>
      <c r="I77" s="82"/>
      <c r="J77" s="84"/>
      <c r="K77" s="84"/>
      <c r="L77" s="84"/>
      <c r="M77" s="84"/>
      <c r="N77" s="84"/>
      <c r="O77" s="84"/>
      <c r="P77" s="84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s="2" customFormat="1" ht="12.75" customHeight="1">
      <c r="A78" s="163">
        <v>2</v>
      </c>
      <c r="B78" s="311" t="s">
        <v>74</v>
      </c>
      <c r="C78" s="311"/>
      <c r="D78" s="311"/>
      <c r="E78" s="311"/>
      <c r="F78" s="188" t="s">
        <v>13</v>
      </c>
      <c r="G78" s="189" t="s">
        <v>14</v>
      </c>
      <c r="H78" s="82"/>
      <c r="I78" s="82"/>
      <c r="J78" s="84"/>
      <c r="K78" s="84"/>
      <c r="L78" s="84"/>
      <c r="M78" s="84"/>
      <c r="N78" s="84"/>
      <c r="O78" s="84"/>
      <c r="P78" s="84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s="2" customFormat="1" ht="12.75" customHeight="1">
      <c r="A79" s="190" t="s">
        <v>90</v>
      </c>
      <c r="B79" s="342" t="s">
        <v>75</v>
      </c>
      <c r="C79" s="343"/>
      <c r="D79" s="343"/>
      <c r="E79" s="343"/>
      <c r="F79" s="191">
        <f>F44</f>
        <v>0.348</v>
      </c>
      <c r="G79" s="192">
        <f>G44</f>
        <v>0</v>
      </c>
      <c r="H79" s="82"/>
      <c r="I79" s="82"/>
      <c r="J79" s="84"/>
      <c r="K79" s="84"/>
      <c r="L79" s="84"/>
      <c r="M79" s="84"/>
      <c r="N79" s="84"/>
      <c r="O79" s="84"/>
      <c r="P79" s="84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s="2" customFormat="1" ht="12.75" customHeight="1">
      <c r="A80" s="190" t="s">
        <v>91</v>
      </c>
      <c r="B80" s="342" t="s">
        <v>95</v>
      </c>
      <c r="C80" s="343"/>
      <c r="D80" s="343"/>
      <c r="E80" s="343"/>
      <c r="F80" s="191">
        <f>F58</f>
        <v>0.31551</v>
      </c>
      <c r="G80" s="192">
        <f>G58</f>
        <v>0</v>
      </c>
      <c r="H80" s="82"/>
      <c r="I80" s="82"/>
      <c r="J80" s="84"/>
      <c r="K80" s="84"/>
      <c r="L80" s="84"/>
      <c r="M80" s="84"/>
      <c r="N80" s="84"/>
      <c r="O80" s="84"/>
      <c r="P80" s="84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s="2" customFormat="1" ht="12.75" customHeight="1">
      <c r="A81" s="190" t="s">
        <v>92</v>
      </c>
      <c r="B81" s="342" t="s">
        <v>76</v>
      </c>
      <c r="C81" s="343"/>
      <c r="D81" s="343"/>
      <c r="E81" s="343"/>
      <c r="F81" s="191">
        <f>F65</f>
        <v>0.00999</v>
      </c>
      <c r="G81" s="192">
        <f>G65</f>
        <v>0</v>
      </c>
      <c r="H81" s="82"/>
      <c r="I81" s="82"/>
      <c r="J81" s="84"/>
      <c r="K81" s="84"/>
      <c r="L81" s="84"/>
      <c r="M81" s="84"/>
      <c r="N81" s="84"/>
      <c r="O81" s="84"/>
      <c r="P81" s="84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s="2" customFormat="1" ht="12.75" customHeight="1">
      <c r="A82" s="190" t="s">
        <v>93</v>
      </c>
      <c r="B82" s="342" t="s">
        <v>72</v>
      </c>
      <c r="C82" s="343"/>
      <c r="D82" s="343"/>
      <c r="E82" s="343"/>
      <c r="F82" s="191">
        <f>F75</f>
        <v>0.04644</v>
      </c>
      <c r="G82" s="192">
        <f>G75</f>
        <v>0</v>
      </c>
      <c r="H82" s="82"/>
      <c r="I82" s="82"/>
      <c r="J82" s="84"/>
      <c r="K82" s="84"/>
      <c r="L82" s="84"/>
      <c r="M82" s="84"/>
      <c r="N82" s="84"/>
      <c r="O82" s="84"/>
      <c r="P82" s="84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s="2" customFormat="1" ht="12.75" customHeight="1">
      <c r="A83" s="344" t="s">
        <v>77</v>
      </c>
      <c r="B83" s="345"/>
      <c r="C83" s="345"/>
      <c r="D83" s="345"/>
      <c r="E83" s="346"/>
      <c r="F83" s="182">
        <f>SUM(F79:F82)</f>
        <v>0.71994</v>
      </c>
      <c r="G83" s="193">
        <f>SUM(G79:G82)</f>
        <v>0</v>
      </c>
      <c r="H83" s="82"/>
      <c r="I83" s="82"/>
      <c r="J83" s="84"/>
      <c r="K83" s="84"/>
      <c r="L83" s="84"/>
      <c r="M83" s="84"/>
      <c r="N83" s="84"/>
      <c r="O83" s="84"/>
      <c r="P83" s="84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s="2" customFormat="1" ht="12.75" customHeight="1" thickBot="1">
      <c r="A84" s="347"/>
      <c r="B84" s="348"/>
      <c r="C84" s="348"/>
      <c r="D84" s="348"/>
      <c r="E84" s="348"/>
      <c r="F84" s="348"/>
      <c r="G84" s="349"/>
      <c r="H84" s="82"/>
      <c r="I84" s="82"/>
      <c r="J84" s="84"/>
      <c r="K84" s="84"/>
      <c r="L84" s="84"/>
      <c r="M84" s="84"/>
      <c r="N84" s="84"/>
      <c r="O84" s="84"/>
      <c r="P84" s="84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s="2" customFormat="1" ht="12.75" customHeight="1">
      <c r="A85" s="280" t="s">
        <v>88</v>
      </c>
      <c r="B85" s="281"/>
      <c r="C85" s="281"/>
      <c r="D85" s="281"/>
      <c r="E85" s="281"/>
      <c r="F85" s="281"/>
      <c r="G85" s="282"/>
      <c r="H85" s="82"/>
      <c r="I85" s="82"/>
      <c r="J85" s="84"/>
      <c r="K85" s="84"/>
      <c r="L85" s="84"/>
      <c r="M85" s="84"/>
      <c r="N85" s="84"/>
      <c r="O85" s="84"/>
      <c r="P85" s="84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s="2" customFormat="1" ht="12.75" customHeight="1">
      <c r="A86" s="163">
        <v>3</v>
      </c>
      <c r="B86" s="311" t="s">
        <v>69</v>
      </c>
      <c r="C86" s="311"/>
      <c r="D86" s="311"/>
      <c r="E86" s="311"/>
      <c r="F86" s="164" t="s">
        <v>13</v>
      </c>
      <c r="G86" s="165" t="s">
        <v>14</v>
      </c>
      <c r="H86" s="82"/>
      <c r="I86" s="82"/>
      <c r="J86" s="84"/>
      <c r="K86" s="84"/>
      <c r="L86" s="84"/>
      <c r="M86" s="84"/>
      <c r="N86" s="84"/>
      <c r="O86" s="84"/>
      <c r="P86" s="84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s="2" customFormat="1" ht="12.75" customHeight="1">
      <c r="A87" s="173" t="s">
        <v>1</v>
      </c>
      <c r="B87" s="321" t="s">
        <v>68</v>
      </c>
      <c r="C87" s="321"/>
      <c r="D87" s="321"/>
      <c r="E87" s="321"/>
      <c r="F87" s="194"/>
      <c r="G87" s="168"/>
      <c r="I87" s="82"/>
      <c r="J87" s="84"/>
      <c r="K87" s="84"/>
      <c r="L87" s="84"/>
      <c r="M87" s="84"/>
      <c r="N87" s="84"/>
      <c r="O87" s="84"/>
      <c r="P87" s="84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s="2" customFormat="1" ht="12.75" customHeight="1">
      <c r="A88" s="173" t="s">
        <v>3</v>
      </c>
      <c r="B88" s="321" t="s">
        <v>112</v>
      </c>
      <c r="C88" s="321"/>
      <c r="D88" s="321"/>
      <c r="E88" s="321"/>
      <c r="F88" s="194"/>
      <c r="G88" s="168"/>
      <c r="H88" s="96" t="s">
        <v>179</v>
      </c>
      <c r="I88" s="86"/>
      <c r="J88" s="84"/>
      <c r="K88" s="84"/>
      <c r="L88" s="84"/>
      <c r="M88" s="84"/>
      <c r="N88" s="84"/>
      <c r="O88" s="84"/>
      <c r="P88" s="84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s="2" customFormat="1" ht="12.75" customHeight="1">
      <c r="A89" s="173" t="s">
        <v>5</v>
      </c>
      <c r="B89" s="321" t="s">
        <v>60</v>
      </c>
      <c r="C89" s="321"/>
      <c r="D89" s="321"/>
      <c r="E89" s="321"/>
      <c r="F89" s="194"/>
      <c r="G89" s="168"/>
      <c r="H89" s="82"/>
      <c r="I89" s="82"/>
      <c r="J89" s="84"/>
      <c r="K89" s="84"/>
      <c r="L89" s="84"/>
      <c r="M89" s="84"/>
      <c r="N89" s="84"/>
      <c r="O89" s="84"/>
      <c r="P89" s="84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s="2" customFormat="1" ht="12.75" customHeight="1">
      <c r="A90" s="173" t="s">
        <v>230</v>
      </c>
      <c r="B90" s="321" t="s">
        <v>231</v>
      </c>
      <c r="C90" s="321"/>
      <c r="D90" s="321"/>
      <c r="E90" s="321"/>
      <c r="F90" s="194"/>
      <c r="G90" s="168"/>
      <c r="H90" s="82"/>
      <c r="I90" s="82"/>
      <c r="J90" s="84"/>
      <c r="K90" s="84"/>
      <c r="L90" s="84"/>
      <c r="M90" s="84"/>
      <c r="N90" s="84"/>
      <c r="O90" s="84"/>
      <c r="P90" s="84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s="2" customFormat="1" ht="12.75" customHeight="1">
      <c r="A91" s="173" t="s">
        <v>7</v>
      </c>
      <c r="B91" s="321" t="s">
        <v>59</v>
      </c>
      <c r="C91" s="321"/>
      <c r="D91" s="321"/>
      <c r="E91" s="321"/>
      <c r="F91" s="194"/>
      <c r="G91" s="168"/>
      <c r="H91" s="82"/>
      <c r="I91" s="86"/>
      <c r="J91" s="84"/>
      <c r="K91" s="84"/>
      <c r="L91" s="84"/>
      <c r="M91" s="84"/>
      <c r="N91" s="84"/>
      <c r="O91" s="84"/>
      <c r="P91" s="84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s="2" customFormat="1" ht="12.75" customHeight="1">
      <c r="A92" s="173" t="s">
        <v>9</v>
      </c>
      <c r="B92" s="321" t="s">
        <v>61</v>
      </c>
      <c r="C92" s="321"/>
      <c r="D92" s="321"/>
      <c r="E92" s="321"/>
      <c r="F92" s="194"/>
      <c r="G92" s="168"/>
      <c r="H92" s="82"/>
      <c r="I92" s="148"/>
      <c r="J92" s="84"/>
      <c r="K92" s="84"/>
      <c r="L92" s="84"/>
      <c r="M92" s="84"/>
      <c r="N92" s="84"/>
      <c r="O92" s="84"/>
      <c r="P92" s="84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s="2" customFormat="1" ht="12.75" customHeight="1">
      <c r="A93" s="173" t="s">
        <v>15</v>
      </c>
      <c r="B93" s="321" t="s">
        <v>18</v>
      </c>
      <c r="C93" s="321"/>
      <c r="D93" s="321"/>
      <c r="E93" s="321"/>
      <c r="F93" s="194"/>
      <c r="G93" s="168"/>
      <c r="H93" s="82"/>
      <c r="I93" s="82"/>
      <c r="J93" s="84"/>
      <c r="K93" s="84"/>
      <c r="L93" s="84"/>
      <c r="M93" s="84"/>
      <c r="N93" s="84"/>
      <c r="O93" s="84"/>
      <c r="P93" s="84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s="2" customFormat="1" ht="12.75" customHeight="1">
      <c r="A94" s="173" t="s">
        <v>16</v>
      </c>
      <c r="B94" s="321" t="s">
        <v>62</v>
      </c>
      <c r="C94" s="321"/>
      <c r="D94" s="321"/>
      <c r="E94" s="321"/>
      <c r="F94" s="194"/>
      <c r="G94" s="168"/>
      <c r="H94" s="82"/>
      <c r="I94" s="82"/>
      <c r="J94" s="84"/>
      <c r="K94" s="84"/>
      <c r="L94" s="84"/>
      <c r="M94" s="84"/>
      <c r="N94" s="84"/>
      <c r="O94" s="84"/>
      <c r="P94" s="84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s="2" customFormat="1" ht="12.75" customHeight="1">
      <c r="A95" s="173" t="s">
        <v>17</v>
      </c>
      <c r="B95" s="321" t="s">
        <v>108</v>
      </c>
      <c r="C95" s="321"/>
      <c r="D95" s="321"/>
      <c r="E95" s="321"/>
      <c r="F95" s="194"/>
      <c r="G95" s="168"/>
      <c r="H95" s="82"/>
      <c r="I95" s="82"/>
      <c r="J95" s="84"/>
      <c r="K95" s="84"/>
      <c r="L95" s="84"/>
      <c r="M95" s="84"/>
      <c r="N95" s="84"/>
      <c r="O95" s="84"/>
      <c r="P95" s="84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s="2" customFormat="1" ht="12.75" customHeight="1">
      <c r="A96" s="173" t="s">
        <v>110</v>
      </c>
      <c r="B96" s="321" t="s">
        <v>109</v>
      </c>
      <c r="C96" s="321"/>
      <c r="D96" s="321"/>
      <c r="E96" s="321"/>
      <c r="F96" s="194"/>
      <c r="G96" s="168"/>
      <c r="H96" s="82"/>
      <c r="I96" s="82"/>
      <c r="J96" s="84"/>
      <c r="K96" s="84"/>
      <c r="L96" s="84"/>
      <c r="M96" s="84"/>
      <c r="N96" s="84"/>
      <c r="O96" s="84"/>
      <c r="P96" s="84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s="2" customFormat="1" ht="12.75" customHeight="1">
      <c r="A97" s="173" t="s">
        <v>98</v>
      </c>
      <c r="B97" s="321" t="s">
        <v>22</v>
      </c>
      <c r="C97" s="321"/>
      <c r="D97" s="321"/>
      <c r="E97" s="321"/>
      <c r="F97" s="194"/>
      <c r="G97" s="168"/>
      <c r="H97" s="82"/>
      <c r="I97" s="82"/>
      <c r="J97" s="84"/>
      <c r="K97" s="84"/>
      <c r="L97" s="84"/>
      <c r="M97" s="84"/>
      <c r="N97" s="84"/>
      <c r="O97" s="84"/>
      <c r="P97" s="84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s="2" customFormat="1" ht="12.75" customHeight="1">
      <c r="A98" s="350" t="s">
        <v>65</v>
      </c>
      <c r="B98" s="351"/>
      <c r="C98" s="351"/>
      <c r="D98" s="351"/>
      <c r="E98" s="351"/>
      <c r="F98" s="352"/>
      <c r="G98" s="195">
        <f>SUM(G87:G97)</f>
        <v>0</v>
      </c>
      <c r="H98" s="86"/>
      <c r="I98" s="82"/>
      <c r="J98" s="84"/>
      <c r="K98" s="84"/>
      <c r="L98" s="84"/>
      <c r="M98" s="84"/>
      <c r="N98" s="84"/>
      <c r="O98" s="84"/>
      <c r="P98" s="84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s="2" customFormat="1" ht="12.75" customHeight="1" thickBot="1">
      <c r="A99" s="353"/>
      <c r="B99" s="354"/>
      <c r="C99" s="354"/>
      <c r="D99" s="354"/>
      <c r="E99" s="354"/>
      <c r="F99" s="354"/>
      <c r="G99" s="355"/>
      <c r="H99" s="82"/>
      <c r="I99" s="82"/>
      <c r="J99" s="84"/>
      <c r="K99" s="84"/>
      <c r="L99" s="84"/>
      <c r="M99" s="84"/>
      <c r="N99" s="84"/>
      <c r="O99" s="84"/>
      <c r="P99" s="84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s="2" customFormat="1" ht="12.75" customHeight="1">
      <c r="A100" s="280" t="s">
        <v>89</v>
      </c>
      <c r="B100" s="281"/>
      <c r="C100" s="281"/>
      <c r="D100" s="281"/>
      <c r="E100" s="281"/>
      <c r="F100" s="281"/>
      <c r="G100" s="282"/>
      <c r="H100" s="82"/>
      <c r="I100" s="82"/>
      <c r="J100" s="84"/>
      <c r="K100" s="84"/>
      <c r="L100" s="84"/>
      <c r="M100" s="84"/>
      <c r="N100" s="84"/>
      <c r="O100" s="84"/>
      <c r="P100" s="84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s="2" customFormat="1" ht="12.75" customHeight="1">
      <c r="A101" s="163">
        <v>4</v>
      </c>
      <c r="B101" s="311" t="s">
        <v>19</v>
      </c>
      <c r="C101" s="311"/>
      <c r="D101" s="311"/>
      <c r="E101" s="311"/>
      <c r="F101" s="164" t="s">
        <v>13</v>
      </c>
      <c r="G101" s="165" t="s">
        <v>14</v>
      </c>
      <c r="H101" s="82"/>
      <c r="I101" s="82"/>
      <c r="J101" s="84"/>
      <c r="K101" s="84"/>
      <c r="L101" s="84"/>
      <c r="M101" s="84"/>
      <c r="N101" s="84"/>
      <c r="O101" s="84"/>
      <c r="P101" s="84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s="2" customFormat="1" ht="12.75" customHeight="1">
      <c r="A102" s="173" t="s">
        <v>1</v>
      </c>
      <c r="B102" s="321" t="s">
        <v>38</v>
      </c>
      <c r="C102" s="321"/>
      <c r="D102" s="321"/>
      <c r="E102" s="321"/>
      <c r="F102" s="196"/>
      <c r="G102" s="168"/>
      <c r="H102" s="95"/>
      <c r="I102" s="82"/>
      <c r="J102" s="84"/>
      <c r="K102" s="84"/>
      <c r="L102" s="84"/>
      <c r="M102" s="84"/>
      <c r="N102" s="84"/>
      <c r="O102" s="84"/>
      <c r="P102" s="84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s="2" customFormat="1" ht="12.75" customHeight="1">
      <c r="A103" s="173" t="s">
        <v>3</v>
      </c>
      <c r="B103" s="321" t="s">
        <v>63</v>
      </c>
      <c r="C103" s="321"/>
      <c r="D103" s="321"/>
      <c r="E103" s="321"/>
      <c r="F103" s="196"/>
      <c r="G103" s="168"/>
      <c r="H103" s="95"/>
      <c r="I103" s="82"/>
      <c r="J103" s="84"/>
      <c r="K103" s="84"/>
      <c r="L103" s="84"/>
      <c r="M103" s="84"/>
      <c r="N103" s="84"/>
      <c r="O103" s="84"/>
      <c r="P103" s="84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s="2" customFormat="1" ht="12.75" customHeight="1">
      <c r="A104" s="173" t="s">
        <v>5</v>
      </c>
      <c r="B104" s="321" t="s">
        <v>20</v>
      </c>
      <c r="C104" s="321"/>
      <c r="D104" s="321"/>
      <c r="E104" s="321"/>
      <c r="F104" s="196"/>
      <c r="G104" s="168"/>
      <c r="H104" s="82"/>
      <c r="I104" s="82"/>
      <c r="J104" s="84"/>
      <c r="K104" s="84"/>
      <c r="L104" s="84"/>
      <c r="M104" s="84"/>
      <c r="N104" s="84"/>
      <c r="O104" s="84"/>
      <c r="P104" s="84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s="2" customFormat="1" ht="12.75" customHeight="1">
      <c r="A105" s="173" t="s">
        <v>7</v>
      </c>
      <c r="B105" s="321" t="s">
        <v>195</v>
      </c>
      <c r="C105" s="321"/>
      <c r="D105" s="321"/>
      <c r="E105" s="321"/>
      <c r="F105" s="196"/>
      <c r="G105" s="168"/>
      <c r="H105" s="82"/>
      <c r="I105" s="82"/>
      <c r="J105" s="84"/>
      <c r="K105" s="84"/>
      <c r="L105" s="84"/>
      <c r="M105" s="84"/>
      <c r="N105" s="84"/>
      <c r="O105" s="84"/>
      <c r="P105" s="84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s="2" customFormat="1" ht="12.75" customHeight="1">
      <c r="A106" s="173" t="s">
        <v>7</v>
      </c>
      <c r="B106" s="321" t="s">
        <v>111</v>
      </c>
      <c r="C106" s="321"/>
      <c r="D106" s="321"/>
      <c r="E106" s="321"/>
      <c r="F106" s="196"/>
      <c r="G106" s="168"/>
      <c r="H106" s="82"/>
      <c r="I106" s="82"/>
      <c r="J106" s="84"/>
      <c r="K106" s="84"/>
      <c r="L106" s="84"/>
      <c r="M106" s="84"/>
      <c r="N106" s="84"/>
      <c r="O106" s="84"/>
      <c r="P106" s="84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s="2" customFormat="1" ht="12.75" customHeight="1">
      <c r="A107" s="173" t="s">
        <v>15</v>
      </c>
      <c r="B107" s="321" t="s">
        <v>107</v>
      </c>
      <c r="C107" s="321"/>
      <c r="D107" s="321"/>
      <c r="E107" s="321"/>
      <c r="F107" s="196"/>
      <c r="G107" s="168"/>
      <c r="H107" s="82"/>
      <c r="I107" s="95"/>
      <c r="J107" s="84"/>
      <c r="K107" s="84"/>
      <c r="L107" s="84"/>
      <c r="M107" s="84"/>
      <c r="N107" s="84"/>
      <c r="O107" s="84"/>
      <c r="P107" s="84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s="2" customFormat="1" ht="12.75" customHeight="1">
      <c r="A108" s="173" t="s">
        <v>16</v>
      </c>
      <c r="B108" s="321" t="s">
        <v>22</v>
      </c>
      <c r="C108" s="321"/>
      <c r="D108" s="321"/>
      <c r="E108" s="321"/>
      <c r="F108" s="196"/>
      <c r="G108" s="168"/>
      <c r="H108" s="95"/>
      <c r="I108" s="82"/>
      <c r="J108" s="84"/>
      <c r="K108" s="84"/>
      <c r="L108" s="84"/>
      <c r="M108" s="84"/>
      <c r="N108" s="84"/>
      <c r="O108" s="84"/>
      <c r="P108" s="84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s="2" customFormat="1" ht="12.75" customHeight="1">
      <c r="A109" s="344" t="s">
        <v>66</v>
      </c>
      <c r="B109" s="345"/>
      <c r="C109" s="345"/>
      <c r="D109" s="345"/>
      <c r="E109" s="345"/>
      <c r="F109" s="356"/>
      <c r="G109" s="172">
        <f>SUM(G102:G108)</f>
        <v>0</v>
      </c>
      <c r="H109" s="86"/>
      <c r="I109" s="82"/>
      <c r="J109" s="84"/>
      <c r="K109" s="84"/>
      <c r="L109" s="84"/>
      <c r="M109" s="84"/>
      <c r="N109" s="84"/>
      <c r="O109" s="84"/>
      <c r="P109" s="84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16" ht="12.75" customHeight="1" thickBot="1">
      <c r="A110" s="357"/>
      <c r="B110" s="358"/>
      <c r="C110" s="358"/>
      <c r="D110" s="358"/>
      <c r="E110" s="358"/>
      <c r="F110" s="358"/>
      <c r="G110" s="359"/>
      <c r="H110" s="82"/>
      <c r="I110" s="85"/>
      <c r="J110" s="81"/>
      <c r="K110" s="81"/>
      <c r="L110" s="81"/>
      <c r="M110" s="81"/>
      <c r="N110" s="81"/>
      <c r="O110" s="81"/>
      <c r="P110" s="81"/>
    </row>
    <row r="111" spans="1:16" ht="12.75" customHeight="1" thickBot="1">
      <c r="A111" s="280" t="s">
        <v>113</v>
      </c>
      <c r="B111" s="360"/>
      <c r="C111" s="360"/>
      <c r="D111" s="360"/>
      <c r="E111" s="360"/>
      <c r="F111" s="360"/>
      <c r="G111" s="197">
        <f>G31+G83+G98+G109</f>
        <v>0</v>
      </c>
      <c r="H111" s="85"/>
      <c r="I111" s="85"/>
      <c r="J111" s="81"/>
      <c r="K111" s="81"/>
      <c r="L111" s="81"/>
      <c r="M111" s="81"/>
      <c r="N111" s="81"/>
      <c r="O111" s="81"/>
      <c r="P111" s="81"/>
    </row>
    <row r="112" spans="1:16" ht="12.75" customHeight="1" thickBot="1">
      <c r="A112" s="361"/>
      <c r="B112" s="362"/>
      <c r="C112" s="362"/>
      <c r="D112" s="362"/>
      <c r="E112" s="362"/>
      <c r="F112" s="362"/>
      <c r="G112" s="363"/>
      <c r="H112" s="85"/>
      <c r="I112" s="85"/>
      <c r="J112" s="81"/>
      <c r="K112" s="81"/>
      <c r="L112" s="81"/>
      <c r="M112" s="81"/>
      <c r="N112" s="81"/>
      <c r="O112" s="81"/>
      <c r="P112" s="81"/>
    </row>
    <row r="113" spans="1:16" ht="12.75" customHeight="1">
      <c r="A113" s="280" t="s">
        <v>114</v>
      </c>
      <c r="B113" s="281"/>
      <c r="C113" s="281"/>
      <c r="D113" s="281"/>
      <c r="E113" s="281"/>
      <c r="F113" s="281"/>
      <c r="G113" s="282"/>
      <c r="H113" s="85"/>
      <c r="I113" s="85"/>
      <c r="J113" s="81"/>
      <c r="K113" s="81"/>
      <c r="L113" s="81"/>
      <c r="M113" s="81"/>
      <c r="N113" s="81"/>
      <c r="O113" s="81"/>
      <c r="P113" s="81"/>
    </row>
    <row r="114" spans="1:16" ht="12.75" customHeight="1">
      <c r="A114" s="163">
        <v>5</v>
      </c>
      <c r="B114" s="364" t="s">
        <v>115</v>
      </c>
      <c r="C114" s="365"/>
      <c r="D114" s="365"/>
      <c r="E114" s="366"/>
      <c r="F114" s="164" t="s">
        <v>13</v>
      </c>
      <c r="G114" s="165" t="s">
        <v>14</v>
      </c>
      <c r="H114" s="85"/>
      <c r="I114" s="85"/>
      <c r="J114" s="81"/>
      <c r="K114" s="81"/>
      <c r="L114" s="81"/>
      <c r="M114" s="81"/>
      <c r="N114" s="81"/>
      <c r="O114" s="81"/>
      <c r="P114" s="81"/>
    </row>
    <row r="115" spans="1:16" ht="12.75" customHeight="1">
      <c r="A115" s="173" t="s">
        <v>1</v>
      </c>
      <c r="B115" s="321" t="s">
        <v>116</v>
      </c>
      <c r="C115" s="321"/>
      <c r="D115" s="321"/>
      <c r="E115" s="321"/>
      <c r="F115" s="194"/>
      <c r="G115" s="198">
        <f>F115*$G$111</f>
        <v>0</v>
      </c>
      <c r="H115" s="85"/>
      <c r="I115" s="85"/>
      <c r="J115" s="81"/>
      <c r="K115" s="81"/>
      <c r="L115" s="81"/>
      <c r="M115" s="81"/>
      <c r="N115" s="81"/>
      <c r="O115" s="81"/>
      <c r="P115" s="81"/>
    </row>
    <row r="116" spans="1:16" ht="12.75" customHeight="1">
      <c r="A116" s="173" t="s">
        <v>3</v>
      </c>
      <c r="B116" s="321" t="s">
        <v>117</v>
      </c>
      <c r="C116" s="321"/>
      <c r="D116" s="321"/>
      <c r="E116" s="321"/>
      <c r="F116" s="194"/>
      <c r="G116" s="198">
        <f>F116*$G$111</f>
        <v>0</v>
      </c>
      <c r="H116" s="85"/>
      <c r="I116" s="85"/>
      <c r="J116" s="81"/>
      <c r="K116" s="81"/>
      <c r="L116" s="81"/>
      <c r="M116" s="81"/>
      <c r="N116" s="81"/>
      <c r="O116" s="81"/>
      <c r="P116" s="81"/>
    </row>
    <row r="117" spans="1:16" ht="12.75" customHeight="1">
      <c r="A117" s="173" t="s">
        <v>5</v>
      </c>
      <c r="B117" s="321" t="s">
        <v>118</v>
      </c>
      <c r="C117" s="321"/>
      <c r="D117" s="321"/>
      <c r="E117" s="321"/>
      <c r="F117" s="194"/>
      <c r="G117" s="198">
        <f>F117*$G$111</f>
        <v>0</v>
      </c>
      <c r="H117" s="85"/>
      <c r="I117" s="85"/>
      <c r="J117" s="81"/>
      <c r="K117" s="81"/>
      <c r="L117" s="81"/>
      <c r="M117" s="81"/>
      <c r="N117" s="81"/>
      <c r="O117" s="81"/>
      <c r="P117" s="81"/>
    </row>
    <row r="118" spans="1:40" s="2" customFormat="1" ht="12.75" customHeight="1">
      <c r="A118" s="344" t="s">
        <v>119</v>
      </c>
      <c r="B118" s="345"/>
      <c r="C118" s="345"/>
      <c r="D118" s="345"/>
      <c r="E118" s="345"/>
      <c r="F118" s="199">
        <f>SUM(F115:F117)</f>
        <v>0</v>
      </c>
      <c r="G118" s="172">
        <f>SUM(G115:G117)</f>
        <v>0</v>
      </c>
      <c r="H118" s="85"/>
      <c r="I118" s="82"/>
      <c r="J118" s="84"/>
      <c r="K118" s="84"/>
      <c r="L118" s="84"/>
      <c r="M118" s="84"/>
      <c r="N118" s="84"/>
      <c r="O118" s="84"/>
      <c r="P118" s="84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s="2" customFormat="1" ht="12.75" customHeight="1" thickBot="1">
      <c r="A119" s="347"/>
      <c r="B119" s="348"/>
      <c r="C119" s="348"/>
      <c r="D119" s="348"/>
      <c r="E119" s="348"/>
      <c r="F119" s="348"/>
      <c r="G119" s="349"/>
      <c r="H119" s="82"/>
      <c r="I119" s="82"/>
      <c r="J119" s="84"/>
      <c r="K119" s="84"/>
      <c r="L119" s="84"/>
      <c r="M119" s="84"/>
      <c r="N119" s="84"/>
      <c r="O119" s="84"/>
      <c r="P119" s="84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s="2" customFormat="1" ht="12.75" customHeight="1">
      <c r="A120" s="280" t="s">
        <v>120</v>
      </c>
      <c r="B120" s="281"/>
      <c r="C120" s="281"/>
      <c r="D120" s="281"/>
      <c r="E120" s="281"/>
      <c r="F120" s="281"/>
      <c r="G120" s="282"/>
      <c r="H120" s="82"/>
      <c r="I120" s="82"/>
      <c r="J120" s="84"/>
      <c r="K120" s="84"/>
      <c r="L120" s="84"/>
      <c r="M120" s="84"/>
      <c r="N120" s="84"/>
      <c r="O120" s="84"/>
      <c r="P120" s="84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s="2" customFormat="1" ht="12.75" customHeight="1">
      <c r="A121" s="163">
        <v>6</v>
      </c>
      <c r="B121" s="311" t="s">
        <v>121</v>
      </c>
      <c r="C121" s="311"/>
      <c r="D121" s="311"/>
      <c r="E121" s="311"/>
      <c r="F121" s="200" t="s">
        <v>13</v>
      </c>
      <c r="G121" s="165" t="s">
        <v>14</v>
      </c>
      <c r="H121" s="82"/>
      <c r="I121" s="82"/>
      <c r="J121" s="84"/>
      <c r="K121" s="84"/>
      <c r="L121" s="84"/>
      <c r="M121" s="84"/>
      <c r="N121" s="84"/>
      <c r="O121" s="84"/>
      <c r="P121" s="84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s="2" customFormat="1" ht="12.75" customHeight="1">
      <c r="A122" s="173" t="s">
        <v>1</v>
      </c>
      <c r="B122" s="321" t="s">
        <v>122</v>
      </c>
      <c r="C122" s="321"/>
      <c r="D122" s="321"/>
      <c r="E122" s="321"/>
      <c r="F122" s="174"/>
      <c r="G122" s="201">
        <f>($G$111+$G$118)/(1-$F$125)*F122</f>
        <v>0</v>
      </c>
      <c r="H122" s="96"/>
      <c r="I122" s="82"/>
      <c r="J122" s="84"/>
      <c r="K122" s="84"/>
      <c r="L122" s="84"/>
      <c r="M122" s="84"/>
      <c r="N122" s="84"/>
      <c r="O122" s="84"/>
      <c r="P122" s="84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s="2" customFormat="1" ht="12.75" customHeight="1">
      <c r="A123" s="173" t="s">
        <v>3</v>
      </c>
      <c r="B123" s="321" t="s">
        <v>123</v>
      </c>
      <c r="C123" s="321"/>
      <c r="D123" s="321"/>
      <c r="E123" s="321"/>
      <c r="F123" s="174"/>
      <c r="G123" s="201">
        <f>($G$111+$G$118)/(1-$F$125)*F123</f>
        <v>0</v>
      </c>
      <c r="H123" s="82"/>
      <c r="I123" s="82"/>
      <c r="J123" s="84"/>
      <c r="K123" s="84"/>
      <c r="L123" s="84"/>
      <c r="M123" s="84"/>
      <c r="N123" s="84"/>
      <c r="O123" s="84"/>
      <c r="P123" s="84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s="2" customFormat="1" ht="12.75" customHeight="1">
      <c r="A124" s="173" t="s">
        <v>5</v>
      </c>
      <c r="B124" s="321" t="s">
        <v>124</v>
      </c>
      <c r="C124" s="321"/>
      <c r="D124" s="321"/>
      <c r="E124" s="321"/>
      <c r="F124" s="174"/>
      <c r="G124" s="201">
        <f>($G$111+$G$118)/(1-$F$125)*F124</f>
        <v>0</v>
      </c>
      <c r="H124" s="82"/>
      <c r="I124" s="82"/>
      <c r="J124" s="84"/>
      <c r="K124" s="84"/>
      <c r="L124" s="84"/>
      <c r="M124" s="84"/>
      <c r="N124" s="84"/>
      <c r="O124" s="84"/>
      <c r="P124" s="84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s="2" customFormat="1" ht="12.75" customHeight="1">
      <c r="A125" s="344" t="s">
        <v>125</v>
      </c>
      <c r="B125" s="367"/>
      <c r="C125" s="367"/>
      <c r="D125" s="367"/>
      <c r="E125" s="368"/>
      <c r="F125" s="176">
        <f>SUM(F122:F124)</f>
        <v>0</v>
      </c>
      <c r="G125" s="202">
        <f>SUM(G122:G124)</f>
        <v>0</v>
      </c>
      <c r="H125" s="82"/>
      <c r="I125" s="82"/>
      <c r="J125" s="84"/>
      <c r="K125" s="84"/>
      <c r="L125" s="84"/>
      <c r="M125" s="84"/>
      <c r="N125" s="84"/>
      <c r="O125" s="84"/>
      <c r="P125" s="84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s="5" customFormat="1" ht="12.75" customHeight="1" thickBot="1">
      <c r="A126" s="369"/>
      <c r="B126" s="370"/>
      <c r="C126" s="370"/>
      <c r="D126" s="370"/>
      <c r="E126" s="370"/>
      <c r="F126" s="370"/>
      <c r="G126" s="371"/>
      <c r="H126" s="82"/>
      <c r="I126" s="149"/>
      <c r="J126" s="98"/>
      <c r="K126" s="98"/>
      <c r="L126" s="98"/>
      <c r="M126" s="98"/>
      <c r="N126" s="98"/>
      <c r="O126" s="98"/>
      <c r="P126" s="98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1:40" s="5" customFormat="1" ht="12.75" customHeight="1" thickBot="1">
      <c r="A127" s="372" t="s">
        <v>126</v>
      </c>
      <c r="B127" s="373"/>
      <c r="C127" s="373"/>
      <c r="D127" s="373"/>
      <c r="E127" s="373"/>
      <c r="F127" s="373"/>
      <c r="G127" s="203">
        <f>G111+G118+G125</f>
        <v>0</v>
      </c>
      <c r="H127" s="97"/>
      <c r="I127" s="97"/>
      <c r="J127" s="98"/>
      <c r="K127" s="98"/>
      <c r="L127" s="98"/>
      <c r="M127" s="98"/>
      <c r="N127" s="98"/>
      <c r="O127" s="98"/>
      <c r="P127" s="98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1:40" ht="12.75" customHeight="1" thickBot="1">
      <c r="A128" s="374"/>
      <c r="B128" s="375"/>
      <c r="C128" s="375"/>
      <c r="D128" s="375"/>
      <c r="E128" s="375"/>
      <c r="F128" s="375"/>
      <c r="G128" s="376"/>
      <c r="H128" s="97"/>
      <c r="I128" s="82"/>
      <c r="J128" s="84"/>
      <c r="K128" s="84"/>
      <c r="L128" s="84"/>
      <c r="M128" s="84"/>
      <c r="N128" s="84"/>
      <c r="O128" s="84"/>
      <c r="P128" s="84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</row>
    <row r="129" spans="1:40" ht="12.75" customHeight="1">
      <c r="A129" s="377" t="s">
        <v>234</v>
      </c>
      <c r="B129" s="378"/>
      <c r="C129" s="378"/>
      <c r="D129" s="378"/>
      <c r="E129" s="378"/>
      <c r="F129" s="378"/>
      <c r="G129" s="379"/>
      <c r="H129" s="85"/>
      <c r="I129" s="82"/>
      <c r="J129" s="84"/>
      <c r="K129" s="84"/>
      <c r="L129" s="84"/>
      <c r="M129" s="84"/>
      <c r="N129" s="84"/>
      <c r="O129" s="84"/>
      <c r="P129" s="84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</row>
    <row r="130" spans="1:40" ht="12.75" customHeight="1">
      <c r="A130" s="380" t="s">
        <v>83</v>
      </c>
      <c r="B130" s="381"/>
      <c r="C130" s="381" t="s">
        <v>82</v>
      </c>
      <c r="D130" s="381" t="s">
        <v>173</v>
      </c>
      <c r="E130" s="381" t="s">
        <v>84</v>
      </c>
      <c r="F130" s="381" t="s">
        <v>85</v>
      </c>
      <c r="G130" s="383" t="s">
        <v>86</v>
      </c>
      <c r="H130" s="85"/>
      <c r="I130" s="82"/>
      <c r="J130" s="84"/>
      <c r="K130" s="84"/>
      <c r="L130" s="84"/>
      <c r="M130" s="84"/>
      <c r="N130" s="84"/>
      <c r="O130" s="84"/>
      <c r="P130" s="84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</row>
    <row r="131" spans="1:40" ht="12.75" customHeight="1">
      <c r="A131" s="380"/>
      <c r="B131" s="381"/>
      <c r="C131" s="381"/>
      <c r="D131" s="381"/>
      <c r="E131" s="381"/>
      <c r="F131" s="381"/>
      <c r="G131" s="383"/>
      <c r="H131" s="85"/>
      <c r="I131" s="82"/>
      <c r="J131" s="99"/>
      <c r="K131" s="84"/>
      <c r="L131" s="84"/>
      <c r="M131" s="84"/>
      <c r="N131" s="84"/>
      <c r="O131" s="84"/>
      <c r="P131" s="84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</row>
    <row r="132" spans="1:40" ht="12.75" customHeight="1">
      <c r="A132" s="384" t="s">
        <v>132</v>
      </c>
      <c r="B132" s="321"/>
      <c r="C132" s="122">
        <f>(630/7)*6</f>
        <v>540</v>
      </c>
      <c r="D132" s="205">
        <v>0.5</v>
      </c>
      <c r="E132" s="206">
        <f>C132*(D132+1)*$G$31/220</f>
        <v>0</v>
      </c>
      <c r="F132" s="206">
        <f>E132*(1+$F$83)</f>
        <v>0</v>
      </c>
      <c r="G132" s="207">
        <f>F132/(1-$F$125)</f>
        <v>0</v>
      </c>
      <c r="H132" s="85"/>
      <c r="I132" s="82"/>
      <c r="J132" s="99"/>
      <c r="K132" s="99"/>
      <c r="L132" s="84"/>
      <c r="M132" s="84"/>
      <c r="N132" s="84"/>
      <c r="O132" s="84"/>
      <c r="P132" s="84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</row>
    <row r="133" spans="1:40" ht="12.75" customHeight="1">
      <c r="A133" s="384" t="s">
        <v>133</v>
      </c>
      <c r="B133" s="321"/>
      <c r="C133" s="228">
        <f>(135/7)*6</f>
        <v>116</v>
      </c>
      <c r="D133" s="205">
        <v>1</v>
      </c>
      <c r="E133" s="206">
        <f>C133*(D133+1)/220*$G$31</f>
        <v>0</v>
      </c>
      <c r="F133" s="206">
        <f>E133*(1+$F$83)</f>
        <v>0</v>
      </c>
      <c r="G133" s="207">
        <f>F133/(1-$F$125)</f>
        <v>0</v>
      </c>
      <c r="H133" s="85"/>
      <c r="I133" s="82"/>
      <c r="J133" s="150" t="s">
        <v>193</v>
      </c>
      <c r="K133" s="84"/>
      <c r="L133" s="84"/>
      <c r="M133" s="84"/>
      <c r="N133" s="84"/>
      <c r="O133" s="84"/>
      <c r="P133" s="84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</row>
    <row r="134" spans="1:40" ht="12.75" customHeight="1" thickBot="1">
      <c r="A134" s="385" t="s">
        <v>192</v>
      </c>
      <c r="B134" s="386"/>
      <c r="C134" s="229">
        <f>(135/7)*6</f>
        <v>116</v>
      </c>
      <c r="D134" s="209">
        <v>0.2</v>
      </c>
      <c r="E134" s="210">
        <f>C134*$G$31/220*(1+D132)*(1+D134)*(1/52.5*60)</f>
        <v>0</v>
      </c>
      <c r="F134" s="210">
        <f>E134*(1+$F$83)</f>
        <v>0</v>
      </c>
      <c r="G134" s="211">
        <f>F134/(1-$F$125)</f>
        <v>0</v>
      </c>
      <c r="H134" s="85"/>
      <c r="I134" s="86"/>
      <c r="J134" s="84"/>
      <c r="K134" s="84"/>
      <c r="L134" s="84"/>
      <c r="M134" s="84"/>
      <c r="N134" s="84"/>
      <c r="O134" s="84"/>
      <c r="P134" s="84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</row>
    <row r="135" spans="1:40" ht="12.75" customHeight="1" thickBot="1">
      <c r="A135" s="387" t="s">
        <v>127</v>
      </c>
      <c r="B135" s="388"/>
      <c r="C135" s="388"/>
      <c r="D135" s="388"/>
      <c r="E135" s="388"/>
      <c r="F135" s="389"/>
      <c r="G135" s="212">
        <f>SUM(G132:G134)</f>
        <v>0</v>
      </c>
      <c r="H135" s="85"/>
      <c r="I135" s="82"/>
      <c r="J135" s="84"/>
      <c r="K135" s="84"/>
      <c r="L135" s="84"/>
      <c r="M135" s="84"/>
      <c r="N135" s="84"/>
      <c r="O135" s="84"/>
      <c r="P135" s="84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</row>
    <row r="136" spans="1:40" ht="12.75" customHeight="1" thickBot="1">
      <c r="A136" s="390"/>
      <c r="B136" s="391"/>
      <c r="C136" s="391"/>
      <c r="D136" s="391"/>
      <c r="E136" s="391"/>
      <c r="F136" s="391"/>
      <c r="G136" s="392"/>
      <c r="H136" s="85"/>
      <c r="I136" s="82"/>
      <c r="J136" s="84"/>
      <c r="K136" s="84"/>
      <c r="L136" s="84"/>
      <c r="M136" s="84"/>
      <c r="N136" s="84"/>
      <c r="O136" s="84"/>
      <c r="P136" s="84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</row>
    <row r="137" spans="1:40" ht="38.25" customHeight="1">
      <c r="A137" s="407" t="s">
        <v>32</v>
      </c>
      <c r="B137" s="408"/>
      <c r="C137" s="408"/>
      <c r="D137" s="408"/>
      <c r="E137" s="408"/>
      <c r="F137" s="408"/>
      <c r="G137" s="409"/>
      <c r="H137" s="85"/>
      <c r="I137" s="84"/>
      <c r="J137" s="84"/>
      <c r="K137" s="84"/>
      <c r="L137" s="84"/>
      <c r="M137" s="84"/>
      <c r="N137" s="84"/>
      <c r="O137" s="84"/>
      <c r="P137" s="84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</row>
    <row r="138" spans="1:40" ht="33.75">
      <c r="A138" s="213" t="s">
        <v>196</v>
      </c>
      <c r="B138" s="410" t="s">
        <v>44</v>
      </c>
      <c r="C138" s="411"/>
      <c r="D138" s="412"/>
      <c r="E138" s="214" t="s">
        <v>167</v>
      </c>
      <c r="F138" s="214" t="s">
        <v>33</v>
      </c>
      <c r="G138" s="215" t="s">
        <v>203</v>
      </c>
      <c r="H138" s="84"/>
      <c r="I138" s="84"/>
      <c r="J138" s="84"/>
      <c r="K138" s="84"/>
      <c r="L138" s="84"/>
      <c r="M138" s="84"/>
      <c r="N138" s="84"/>
      <c r="O138" s="84"/>
      <c r="P138" s="84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</row>
    <row r="139" spans="1:40" ht="12.75" thickBot="1">
      <c r="A139" s="216"/>
      <c r="B139" s="393" t="str">
        <f>B17</f>
        <v>Assistente Administrativo I</v>
      </c>
      <c r="C139" s="394"/>
      <c r="D139" s="395"/>
      <c r="E139" s="217">
        <v>6</v>
      </c>
      <c r="F139" s="218">
        <f>G127</f>
        <v>0</v>
      </c>
      <c r="G139" s="222">
        <f>F139*E139</f>
        <v>0</v>
      </c>
      <c r="H139" s="157" t="s">
        <v>204</v>
      </c>
      <c r="I139" s="84"/>
      <c r="J139" s="84"/>
      <c r="K139" s="84"/>
      <c r="L139" s="84"/>
      <c r="M139" s="84"/>
      <c r="N139" s="84"/>
      <c r="O139" s="84"/>
      <c r="P139" s="84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</row>
    <row r="140" spans="1:40" ht="12.75" thickBot="1">
      <c r="A140" s="396" t="s">
        <v>194</v>
      </c>
      <c r="B140" s="397"/>
      <c r="C140" s="397"/>
      <c r="D140" s="397"/>
      <c r="E140" s="397"/>
      <c r="F140" s="398"/>
      <c r="G140" s="223">
        <f>G139*12</f>
        <v>0</v>
      </c>
      <c r="H140" s="157" t="s">
        <v>229</v>
      </c>
      <c r="I140" s="84"/>
      <c r="J140" s="84"/>
      <c r="K140" s="84"/>
      <c r="L140" s="84"/>
      <c r="M140" s="84"/>
      <c r="N140" s="84"/>
      <c r="O140" s="84"/>
      <c r="P140" s="84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</row>
    <row r="141" spans="1:40" ht="12" thickBot="1">
      <c r="A141" s="390"/>
      <c r="B141" s="391"/>
      <c r="C141" s="391"/>
      <c r="D141" s="391"/>
      <c r="E141" s="391"/>
      <c r="F141" s="391"/>
      <c r="G141" s="392"/>
      <c r="H141" s="84"/>
      <c r="I141" s="84"/>
      <c r="J141" s="84"/>
      <c r="K141" s="84"/>
      <c r="L141" s="84"/>
      <c r="M141" s="84"/>
      <c r="N141" s="84"/>
      <c r="O141" s="84"/>
      <c r="P141" s="84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</row>
    <row r="142" spans="1:16" ht="15" customHeight="1" thickBot="1">
      <c r="A142" s="396" t="s">
        <v>235</v>
      </c>
      <c r="B142" s="397"/>
      <c r="C142" s="397"/>
      <c r="D142" s="397"/>
      <c r="E142" s="397"/>
      <c r="F142" s="398"/>
      <c r="G142" s="220">
        <f>(G135+G140)</f>
        <v>0</v>
      </c>
      <c r="H142" s="84"/>
      <c r="I142" s="81"/>
      <c r="J142" s="81"/>
      <c r="K142" s="81"/>
      <c r="L142" s="81"/>
      <c r="M142" s="81"/>
      <c r="N142" s="81"/>
      <c r="O142" s="81"/>
      <c r="P142" s="81"/>
    </row>
    <row r="143" spans="1:16" ht="15" customHeight="1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</row>
    <row r="144" spans="1:16" ht="15" customHeight="1">
      <c r="A144" s="84" t="s">
        <v>150</v>
      </c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</row>
    <row r="145" spans="1:16" ht="15" customHeight="1">
      <c r="A145" s="221" t="s">
        <v>151</v>
      </c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</row>
    <row r="146" spans="1:16" ht="15" customHeight="1">
      <c r="A146" s="221" t="s">
        <v>152</v>
      </c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</row>
    <row r="147" spans="1:16" ht="15" customHeight="1">
      <c r="A147" s="221" t="s">
        <v>153</v>
      </c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</row>
    <row r="148" spans="1:16" ht="15" customHeight="1">
      <c r="A148" s="221" t="s">
        <v>154</v>
      </c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</row>
    <row r="149" spans="1:16" ht="15" customHeight="1">
      <c r="A149" s="221" t="s">
        <v>155</v>
      </c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</row>
    <row r="150" spans="1:16" ht="15" customHeight="1">
      <c r="A150" s="221" t="s">
        <v>156</v>
      </c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</row>
    <row r="151" spans="1:16" ht="15" customHeight="1">
      <c r="A151" s="84" t="s">
        <v>157</v>
      </c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</row>
    <row r="152" spans="1:16" ht="15" customHeight="1">
      <c r="A152" s="84" t="s">
        <v>158</v>
      </c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</row>
    <row r="153" spans="1:16" ht="15" customHeight="1">
      <c r="A153" s="84" t="s">
        <v>159</v>
      </c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</row>
    <row r="154" spans="1:16" ht="15" customHeight="1">
      <c r="A154" s="84" t="s">
        <v>160</v>
      </c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</row>
    <row r="155" spans="1:16" ht="11.25" customHeight="1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</row>
    <row r="156" spans="1:16" ht="11.25" customHeight="1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</row>
    <row r="157" spans="1:16" ht="11.25" customHeight="1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</row>
    <row r="158" spans="1:16" ht="11.25" customHeight="1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</row>
    <row r="159" spans="1:16" ht="11.25" customHeight="1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</row>
    <row r="160" spans="1:16" ht="11.25" customHeight="1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</row>
    <row r="161" spans="1:16" ht="11.25" customHeight="1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</row>
    <row r="162" spans="1:16" ht="11.25" customHeight="1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</row>
    <row r="163" spans="1:16" ht="11.25" customHeight="1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</row>
    <row r="164" spans="1:16" ht="11.25" customHeight="1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</row>
    <row r="165" spans="1:16" ht="11.25" customHeight="1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</row>
    <row r="166" spans="1:16" ht="11.25" customHeight="1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</row>
    <row r="167" spans="1:16" ht="11.25" customHeight="1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</row>
    <row r="168" spans="1:16" ht="11.25" customHeight="1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</row>
    <row r="169" spans="1:16" ht="11.25" customHeight="1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</row>
    <row r="170" spans="1:16" ht="11.25" customHeight="1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</row>
    <row r="171" spans="1:16" ht="11.25" customHeight="1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</row>
    <row r="172" spans="1:16" ht="11.25" customHeight="1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</row>
    <row r="173" spans="1:16" ht="11.25" customHeight="1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</row>
    <row r="174" spans="1:16" ht="11.25" customHeight="1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</row>
    <row r="175" spans="1:16" ht="11.25" customHeight="1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</row>
    <row r="176" spans="1:16" ht="11.25" customHeight="1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</row>
    <row r="177" spans="1:16" ht="11.25" customHeight="1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</row>
  </sheetData>
  <sheetProtection/>
  <mergeCells count="164">
    <mergeCell ref="F130:F131"/>
    <mergeCell ref="G130:G131"/>
    <mergeCell ref="B138:D138"/>
    <mergeCell ref="B139:D139"/>
    <mergeCell ref="A140:F140"/>
    <mergeCell ref="A141:G141"/>
    <mergeCell ref="A142:F142"/>
    <mergeCell ref="A132:B132"/>
    <mergeCell ref="A133:B133"/>
    <mergeCell ref="A134:B134"/>
    <mergeCell ref="A135:F135"/>
    <mergeCell ref="A136:G136"/>
    <mergeCell ref="A125:E125"/>
    <mergeCell ref="A126:G126"/>
    <mergeCell ref="A127:F127"/>
    <mergeCell ref="A128:G128"/>
    <mergeCell ref="A137:G137"/>
    <mergeCell ref="A129:G129"/>
    <mergeCell ref="A130:B131"/>
    <mergeCell ref="C130:C131"/>
    <mergeCell ref="D130:D131"/>
    <mergeCell ref="E130:E131"/>
    <mergeCell ref="A113:G113"/>
    <mergeCell ref="B114:E114"/>
    <mergeCell ref="B115:E115"/>
    <mergeCell ref="B116:E116"/>
    <mergeCell ref="B117:E117"/>
    <mergeCell ref="A118:E118"/>
    <mergeCell ref="A119:G119"/>
    <mergeCell ref="A120:G120"/>
    <mergeCell ref="B121:E121"/>
    <mergeCell ref="B122:E122"/>
    <mergeCell ref="B123:E123"/>
    <mergeCell ref="B124:E124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A109:F109"/>
    <mergeCell ref="A110:G110"/>
    <mergeCell ref="A111:F111"/>
    <mergeCell ref="A112:G112"/>
    <mergeCell ref="B88:E88"/>
    <mergeCell ref="B89:E89"/>
    <mergeCell ref="B91:E91"/>
    <mergeCell ref="B92:E92"/>
    <mergeCell ref="B93:E93"/>
    <mergeCell ref="B94:E94"/>
    <mergeCell ref="B90:E90"/>
    <mergeCell ref="B95:E95"/>
    <mergeCell ref="B96:E96"/>
    <mergeCell ref="B97:E97"/>
    <mergeCell ref="A98:F98"/>
    <mergeCell ref="A99:G99"/>
    <mergeCell ref="A100:G100"/>
    <mergeCell ref="A76:G76"/>
    <mergeCell ref="A77:G77"/>
    <mergeCell ref="B78:E78"/>
    <mergeCell ref="B79:E79"/>
    <mergeCell ref="B80:E80"/>
    <mergeCell ref="B81:E81"/>
    <mergeCell ref="B82:E82"/>
    <mergeCell ref="A83:E83"/>
    <mergeCell ref="A84:G84"/>
    <mergeCell ref="A85:G85"/>
    <mergeCell ref="B86:E86"/>
    <mergeCell ref="B87:E87"/>
    <mergeCell ref="A65:E65"/>
    <mergeCell ref="H64:H65"/>
    <mergeCell ref="A66:G66"/>
    <mergeCell ref="B67:E67"/>
    <mergeCell ref="B68:E68"/>
    <mergeCell ref="B69:E69"/>
    <mergeCell ref="B70:E70"/>
    <mergeCell ref="B71:E71"/>
    <mergeCell ref="A72:E72"/>
    <mergeCell ref="B73:E73"/>
    <mergeCell ref="B74:E74"/>
    <mergeCell ref="A75:E75"/>
    <mergeCell ref="B53:E53"/>
    <mergeCell ref="B54:E54"/>
    <mergeCell ref="B55:E55"/>
    <mergeCell ref="B56:E56"/>
    <mergeCell ref="B57:E57"/>
    <mergeCell ref="A58:E58"/>
    <mergeCell ref="A59:G59"/>
    <mergeCell ref="B60:E60"/>
    <mergeCell ref="B61:E61"/>
    <mergeCell ref="B62:E62"/>
    <mergeCell ref="B63:E63"/>
    <mergeCell ref="B64:E64"/>
    <mergeCell ref="B41:E41"/>
    <mergeCell ref="B42:E42"/>
    <mergeCell ref="B43:E43"/>
    <mergeCell ref="A44:E44"/>
    <mergeCell ref="A45:G45"/>
    <mergeCell ref="B46:E46"/>
    <mergeCell ref="B47:E47"/>
    <mergeCell ref="B48:E48"/>
    <mergeCell ref="B49:E49"/>
    <mergeCell ref="B50:E50"/>
    <mergeCell ref="B51:E51"/>
    <mergeCell ref="B52:E52"/>
    <mergeCell ref="B36:E36"/>
    <mergeCell ref="B37:E37"/>
    <mergeCell ref="B38:E38"/>
    <mergeCell ref="B39:E39"/>
    <mergeCell ref="B40:E40"/>
    <mergeCell ref="B29:E29"/>
    <mergeCell ref="A30:E30"/>
    <mergeCell ref="A31:F31"/>
    <mergeCell ref="A32:G32"/>
    <mergeCell ref="A33:G33"/>
    <mergeCell ref="A21:G21"/>
    <mergeCell ref="B22:E22"/>
    <mergeCell ref="F22:G22"/>
    <mergeCell ref="B23:E23"/>
    <mergeCell ref="F23:G23"/>
    <mergeCell ref="B35:E35"/>
    <mergeCell ref="A34:G34"/>
    <mergeCell ref="B24:E24"/>
    <mergeCell ref="F24:G24"/>
    <mergeCell ref="A25:G25"/>
    <mergeCell ref="A26:G26"/>
    <mergeCell ref="B27:E27"/>
    <mergeCell ref="B28:E28"/>
    <mergeCell ref="B16:E16"/>
    <mergeCell ref="F16:G16"/>
    <mergeCell ref="B17:E17"/>
    <mergeCell ref="F17:G17"/>
    <mergeCell ref="A12:G12"/>
    <mergeCell ref="A13:G13"/>
    <mergeCell ref="B14:E14"/>
    <mergeCell ref="F14:G14"/>
    <mergeCell ref="B15:E15"/>
    <mergeCell ref="F15:G15"/>
    <mergeCell ref="B19:E19"/>
    <mergeCell ref="F19:G19"/>
    <mergeCell ref="B18:E18"/>
    <mergeCell ref="F18:G18"/>
    <mergeCell ref="B20:E20"/>
    <mergeCell ref="F20:G20"/>
    <mergeCell ref="B7:E7"/>
    <mergeCell ref="F7:G7"/>
    <mergeCell ref="A4:C4"/>
    <mergeCell ref="D4:E4"/>
    <mergeCell ref="B8:E8"/>
    <mergeCell ref="F8:G8"/>
    <mergeCell ref="B9:E9"/>
    <mergeCell ref="F9:G9"/>
    <mergeCell ref="B10:E10"/>
    <mergeCell ref="F10:G10"/>
    <mergeCell ref="B11:E11"/>
    <mergeCell ref="F11:G11"/>
    <mergeCell ref="A1:G1"/>
    <mergeCell ref="A2:G2"/>
    <mergeCell ref="A3:G3"/>
    <mergeCell ref="F4:G4"/>
    <mergeCell ref="A5:G5"/>
    <mergeCell ref="A6:G6"/>
  </mergeCells>
  <hyperlinks>
    <hyperlink ref="J133" r:id="rId1" display="http://www.portaleducacao.com.br/contabilidade/artigos/51238/calculo-hora-extra-noturna"/>
  </hyperlinks>
  <printOptions/>
  <pageMargins left="0.1968503937007874" right="0.1968503937007874" top="0.7874015748031497" bottom="0.5905511811023623" header="0.31496062992125984" footer="0.31496062992125984"/>
  <pageSetup fitToHeight="2" horizontalDpi="600" verticalDpi="600" orientation="portrait" paperSize="9"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N177"/>
  <sheetViews>
    <sheetView zoomScale="90" zoomScaleNormal="90" zoomScalePageLayoutView="0" workbookViewId="0" topLeftCell="A91">
      <selection activeCell="F157" sqref="F157"/>
    </sheetView>
  </sheetViews>
  <sheetFormatPr defaultColWidth="10.421875" defaultRowHeight="11.25" customHeight="1"/>
  <cols>
    <col min="1" max="1" width="9.7109375" style="7" customWidth="1"/>
    <col min="2" max="2" width="15.28125" style="7" customWidth="1"/>
    <col min="3" max="3" width="15.00390625" style="7" customWidth="1"/>
    <col min="4" max="4" width="13.7109375" style="7" customWidth="1"/>
    <col min="5" max="6" width="14.00390625" style="7" customWidth="1"/>
    <col min="7" max="7" width="15.57421875" style="7" customWidth="1"/>
    <col min="8" max="8" width="14.8515625" style="7" customWidth="1"/>
    <col min="9" max="9" width="15.421875" style="7" customWidth="1"/>
    <col min="10" max="10" width="12.140625" style="7" bestFit="1" customWidth="1"/>
    <col min="11" max="11" width="12.57421875" style="7" bestFit="1" customWidth="1"/>
    <col min="12" max="12" width="11.8515625" style="7" customWidth="1"/>
    <col min="13" max="13" width="12.57421875" style="7" customWidth="1"/>
    <col min="14" max="14" width="12.7109375" style="7" customWidth="1"/>
    <col min="15" max="16384" width="10.421875" style="7" customWidth="1"/>
  </cols>
  <sheetData>
    <row r="1" spans="1:40" s="2" customFormat="1" ht="46.5" customHeight="1" thickBot="1">
      <c r="A1" s="291" t="s">
        <v>0</v>
      </c>
      <c r="B1" s="291"/>
      <c r="C1" s="291"/>
      <c r="D1" s="291"/>
      <c r="E1" s="291"/>
      <c r="F1" s="291"/>
      <c r="G1" s="291"/>
      <c r="H1" s="84"/>
      <c r="I1" s="84"/>
      <c r="J1" s="84"/>
      <c r="K1" s="84"/>
      <c r="L1" s="84"/>
      <c r="M1" s="84"/>
      <c r="N1" s="84"/>
      <c r="O1" s="84"/>
      <c r="P1" s="84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s="2" customFormat="1" ht="12.75" customHeight="1">
      <c r="A2" s="292" t="s">
        <v>247</v>
      </c>
      <c r="B2" s="293"/>
      <c r="C2" s="293"/>
      <c r="D2" s="293"/>
      <c r="E2" s="293"/>
      <c r="F2" s="293"/>
      <c r="G2" s="294"/>
      <c r="H2" s="82"/>
      <c r="I2" s="85"/>
      <c r="J2" s="81"/>
      <c r="K2" s="81"/>
      <c r="L2" s="81"/>
      <c r="M2" s="81"/>
      <c r="N2" s="81"/>
      <c r="O2" s="84"/>
      <c r="P2" s="84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s="2" customFormat="1" ht="12.75" customHeight="1">
      <c r="A3" s="295" t="str">
        <f>'I - Motorista I'!A3:G3</f>
        <v>Razão Social:</v>
      </c>
      <c r="B3" s="296"/>
      <c r="C3" s="296"/>
      <c r="D3" s="296"/>
      <c r="E3" s="296"/>
      <c r="F3" s="296"/>
      <c r="G3" s="297"/>
      <c r="H3" s="82" t="s">
        <v>207</v>
      </c>
      <c r="I3" s="85"/>
      <c r="J3" s="81"/>
      <c r="K3" s="81"/>
      <c r="L3" s="81"/>
      <c r="M3" s="81"/>
      <c r="N3" s="81"/>
      <c r="O3" s="84"/>
      <c r="P3" s="84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s="2" customFormat="1" ht="12.75" customHeight="1">
      <c r="A4" s="298" t="str">
        <f>'I - Motorista I'!A4:D4</f>
        <v>CNPJ:</v>
      </c>
      <c r="B4" s="413"/>
      <c r="C4" s="413"/>
      <c r="D4" s="414" t="str">
        <f>'I - Motorista I'!E4</f>
        <v>Pregão n°:</v>
      </c>
      <c r="E4" s="415"/>
      <c r="F4" s="301" t="str">
        <f>'I - Motorista I'!F4:G4</f>
        <v>Data:</v>
      </c>
      <c r="G4" s="302"/>
      <c r="H4" s="82" t="s">
        <v>207</v>
      </c>
      <c r="I4" s="85"/>
      <c r="J4" s="81"/>
      <c r="K4" s="81"/>
      <c r="L4" s="81"/>
      <c r="M4" s="81"/>
      <c r="N4" s="81"/>
      <c r="O4" s="84"/>
      <c r="P4" s="84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s="2" customFormat="1" ht="12.75" customHeight="1" thickBot="1">
      <c r="A5" s="303"/>
      <c r="B5" s="304"/>
      <c r="C5" s="304"/>
      <c r="D5" s="304"/>
      <c r="E5" s="304"/>
      <c r="F5" s="304"/>
      <c r="G5" s="305"/>
      <c r="H5" s="82"/>
      <c r="I5" s="85"/>
      <c r="J5" s="81"/>
      <c r="K5" s="81"/>
      <c r="L5" s="81"/>
      <c r="M5" s="81"/>
      <c r="N5" s="81"/>
      <c r="O5" s="84"/>
      <c r="P5" s="84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s="2" customFormat="1" ht="12.75" customHeight="1">
      <c r="A6" s="280" t="s">
        <v>46</v>
      </c>
      <c r="B6" s="281"/>
      <c r="C6" s="281"/>
      <c r="D6" s="281"/>
      <c r="E6" s="281"/>
      <c r="F6" s="281"/>
      <c r="G6" s="282"/>
      <c r="H6" s="82"/>
      <c r="I6" s="85"/>
      <c r="J6" s="81"/>
      <c r="K6" s="81"/>
      <c r="L6" s="81"/>
      <c r="M6" s="81"/>
      <c r="N6" s="81"/>
      <c r="O6" s="84"/>
      <c r="P6" s="84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s="2" customFormat="1" ht="12.75" customHeight="1">
      <c r="A7" s="159" t="s">
        <v>1</v>
      </c>
      <c r="B7" s="283" t="s">
        <v>2</v>
      </c>
      <c r="C7" s="284"/>
      <c r="D7" s="284"/>
      <c r="E7" s="285"/>
      <c r="F7" s="286"/>
      <c r="G7" s="287"/>
      <c r="H7" s="82"/>
      <c r="I7" s="85"/>
      <c r="J7" s="81"/>
      <c r="K7" s="81"/>
      <c r="L7" s="81"/>
      <c r="M7" s="81"/>
      <c r="N7" s="81"/>
      <c r="O7" s="84"/>
      <c r="P7" s="84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s="2" customFormat="1" ht="12.75" customHeight="1">
      <c r="A8" s="159" t="s">
        <v>3</v>
      </c>
      <c r="B8" s="283" t="s">
        <v>4</v>
      </c>
      <c r="C8" s="284"/>
      <c r="D8" s="284"/>
      <c r="E8" s="285"/>
      <c r="F8" s="286"/>
      <c r="G8" s="287"/>
      <c r="H8" s="82"/>
      <c r="I8" s="85"/>
      <c r="J8" s="81"/>
      <c r="K8" s="81"/>
      <c r="L8" s="81"/>
      <c r="M8" s="81"/>
      <c r="N8" s="81"/>
      <c r="O8" s="84"/>
      <c r="P8" s="84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s="2" customFormat="1" ht="12.75" customHeight="1">
      <c r="A9" s="159" t="s">
        <v>5</v>
      </c>
      <c r="B9" s="283" t="s">
        <v>6</v>
      </c>
      <c r="C9" s="284"/>
      <c r="D9" s="284"/>
      <c r="E9" s="285"/>
      <c r="F9" s="288"/>
      <c r="G9" s="289"/>
      <c r="H9" s="82"/>
      <c r="I9" s="85"/>
      <c r="J9" s="81"/>
      <c r="K9" s="81"/>
      <c r="L9" s="81"/>
      <c r="M9" s="81"/>
      <c r="N9" s="81"/>
      <c r="O9" s="84"/>
      <c r="P9" s="84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s="2" customFormat="1" ht="12.75" customHeight="1">
      <c r="A10" s="160" t="s">
        <v>7</v>
      </c>
      <c r="B10" s="283" t="s">
        <v>8</v>
      </c>
      <c r="C10" s="284"/>
      <c r="D10" s="284"/>
      <c r="E10" s="285"/>
      <c r="F10" s="286"/>
      <c r="G10" s="287"/>
      <c r="H10" s="82"/>
      <c r="I10" s="82"/>
      <c r="J10" s="84"/>
      <c r="K10" s="84"/>
      <c r="L10" s="84"/>
      <c r="M10" s="84"/>
      <c r="N10" s="84"/>
      <c r="O10" s="84"/>
      <c r="P10" s="84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s="2" customFormat="1" ht="12.75" customHeight="1">
      <c r="A11" s="159" t="s">
        <v>9</v>
      </c>
      <c r="B11" s="283" t="s">
        <v>232</v>
      </c>
      <c r="C11" s="284"/>
      <c r="D11" s="284"/>
      <c r="E11" s="285"/>
      <c r="F11" s="306" t="s">
        <v>47</v>
      </c>
      <c r="G11" s="307"/>
      <c r="H11" s="82"/>
      <c r="I11" s="82"/>
      <c r="J11" s="84"/>
      <c r="K11" s="84"/>
      <c r="L11" s="84"/>
      <c r="M11" s="84"/>
      <c r="N11" s="84"/>
      <c r="O11" s="84"/>
      <c r="P11" s="84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s="2" customFormat="1" ht="12.75" customHeight="1" thickBot="1">
      <c r="A12" s="274"/>
      <c r="B12" s="275"/>
      <c r="C12" s="275"/>
      <c r="D12" s="275"/>
      <c r="E12" s="275"/>
      <c r="F12" s="275"/>
      <c r="G12" s="276"/>
      <c r="H12" s="82"/>
      <c r="I12" s="82"/>
      <c r="J12" s="84"/>
      <c r="K12" s="84"/>
      <c r="L12" s="84"/>
      <c r="M12" s="84"/>
      <c r="N12" s="84"/>
      <c r="O12" s="84"/>
      <c r="P12" s="84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s="2" customFormat="1" ht="12.75" customHeight="1">
      <c r="A13" s="277" t="s">
        <v>48</v>
      </c>
      <c r="B13" s="278"/>
      <c r="C13" s="278"/>
      <c r="D13" s="278"/>
      <c r="E13" s="278"/>
      <c r="F13" s="278"/>
      <c r="G13" s="279"/>
      <c r="H13" s="82"/>
      <c r="I13" s="82"/>
      <c r="J13" s="84"/>
      <c r="K13" s="84"/>
      <c r="L13" s="84"/>
      <c r="M13" s="84"/>
      <c r="N13" s="84"/>
      <c r="O13" s="84"/>
      <c r="P13" s="84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s="2" customFormat="1" ht="12.75" customHeight="1">
      <c r="A14" s="161" t="s">
        <v>49</v>
      </c>
      <c r="B14" s="290" t="s">
        <v>10</v>
      </c>
      <c r="C14" s="290"/>
      <c r="D14" s="290"/>
      <c r="E14" s="290"/>
      <c r="F14" s="286" t="s">
        <v>53</v>
      </c>
      <c r="G14" s="287"/>
      <c r="H14" s="82"/>
      <c r="I14" s="85"/>
      <c r="J14" s="81"/>
      <c r="K14" s="81"/>
      <c r="L14" s="81"/>
      <c r="M14" s="81"/>
      <c r="N14" s="81"/>
      <c r="O14" s="84"/>
      <c r="P14" s="8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s="2" customFormat="1" ht="12.75" customHeight="1">
      <c r="A15" s="159" t="s">
        <v>50</v>
      </c>
      <c r="B15" s="271" t="s">
        <v>228</v>
      </c>
      <c r="C15" s="271"/>
      <c r="D15" s="271"/>
      <c r="E15" s="271"/>
      <c r="F15" s="272" t="s">
        <v>79</v>
      </c>
      <c r="G15" s="273"/>
      <c r="H15" s="82"/>
      <c r="I15" s="82"/>
      <c r="J15" s="81"/>
      <c r="K15" s="81"/>
      <c r="L15" s="81"/>
      <c r="M15" s="81"/>
      <c r="N15" s="81"/>
      <c r="O15" s="84"/>
      <c r="P15" s="84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s="2" customFormat="1" ht="12.75" customHeight="1">
      <c r="A16" s="159" t="s">
        <v>50</v>
      </c>
      <c r="B16" s="271" t="s">
        <v>227</v>
      </c>
      <c r="C16" s="271"/>
      <c r="D16" s="271"/>
      <c r="E16" s="271"/>
      <c r="F16" s="272" t="s">
        <v>79</v>
      </c>
      <c r="G16" s="273"/>
      <c r="H16" s="82"/>
      <c r="I16" s="82"/>
      <c r="J16" s="81"/>
      <c r="K16" s="81"/>
      <c r="L16" s="81"/>
      <c r="M16" s="81"/>
      <c r="N16" s="81"/>
      <c r="O16" s="84"/>
      <c r="P16" s="84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s="2" customFormat="1" ht="12.75" customHeight="1">
      <c r="A17" s="159" t="s">
        <v>50</v>
      </c>
      <c r="B17" s="271" t="s">
        <v>245</v>
      </c>
      <c r="C17" s="271"/>
      <c r="D17" s="271"/>
      <c r="E17" s="271"/>
      <c r="F17" s="272" t="s">
        <v>79</v>
      </c>
      <c r="G17" s="273"/>
      <c r="H17" s="82"/>
      <c r="I17" s="82"/>
      <c r="J17" s="81"/>
      <c r="K17" s="81"/>
      <c r="L17" s="81"/>
      <c r="M17" s="81"/>
      <c r="N17" s="81"/>
      <c r="O17" s="84"/>
      <c r="P17" s="84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s="2" customFormat="1" ht="12" customHeight="1">
      <c r="A18" s="159" t="s">
        <v>50</v>
      </c>
      <c r="B18" s="271" t="s">
        <v>246</v>
      </c>
      <c r="C18" s="271"/>
      <c r="D18" s="271"/>
      <c r="E18" s="271"/>
      <c r="F18" s="272">
        <v>1</v>
      </c>
      <c r="G18" s="273"/>
      <c r="H18" s="82"/>
      <c r="I18" s="82"/>
      <c r="J18" s="81"/>
      <c r="K18" s="81"/>
      <c r="L18" s="81"/>
      <c r="M18" s="81"/>
      <c r="N18" s="81"/>
      <c r="O18" s="84"/>
      <c r="P18" s="84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s="2" customFormat="1" ht="12">
      <c r="A19" s="159" t="s">
        <v>50</v>
      </c>
      <c r="B19" s="271"/>
      <c r="C19" s="271"/>
      <c r="D19" s="271"/>
      <c r="E19" s="271"/>
      <c r="F19" s="272" t="s">
        <v>79</v>
      </c>
      <c r="G19" s="273"/>
      <c r="H19" s="82"/>
      <c r="I19" s="82"/>
      <c r="J19" s="84"/>
      <c r="K19" s="84"/>
      <c r="L19" s="84"/>
      <c r="M19" s="84"/>
      <c r="N19" s="84"/>
      <c r="O19" s="84"/>
      <c r="P19" s="84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s="2" customFormat="1" ht="13.5" customHeight="1" thickBot="1">
      <c r="A20" s="162" t="s">
        <v>50</v>
      </c>
      <c r="B20" s="271"/>
      <c r="C20" s="271"/>
      <c r="D20" s="271"/>
      <c r="E20" s="271"/>
      <c r="F20" s="313" t="s">
        <v>79</v>
      </c>
      <c r="G20" s="314"/>
      <c r="H20" s="82"/>
      <c r="I20" s="82"/>
      <c r="J20" s="84"/>
      <c r="K20" s="84"/>
      <c r="L20" s="84"/>
      <c r="M20" s="84"/>
      <c r="N20" s="84"/>
      <c r="O20" s="84"/>
      <c r="P20" s="84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s="2" customFormat="1" ht="12.75" customHeight="1">
      <c r="A21" s="277" t="s">
        <v>55</v>
      </c>
      <c r="B21" s="278"/>
      <c r="C21" s="278"/>
      <c r="D21" s="278"/>
      <c r="E21" s="278"/>
      <c r="F21" s="278"/>
      <c r="G21" s="279"/>
      <c r="H21" s="82"/>
      <c r="I21" s="82"/>
      <c r="J21" s="84"/>
      <c r="K21" s="84"/>
      <c r="L21" s="84"/>
      <c r="M21" s="84"/>
      <c r="N21" s="84"/>
      <c r="O21" s="84"/>
      <c r="P21" s="84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s="2" customFormat="1" ht="12.75" customHeight="1">
      <c r="A22" s="159" t="s">
        <v>1</v>
      </c>
      <c r="B22" s="271" t="s">
        <v>54</v>
      </c>
      <c r="C22" s="271"/>
      <c r="D22" s="271"/>
      <c r="E22" s="318"/>
      <c r="F22" s="418"/>
      <c r="G22" s="419"/>
      <c r="H22" s="82"/>
      <c r="I22" s="82"/>
      <c r="J22" s="84"/>
      <c r="K22" s="84"/>
      <c r="L22" s="84"/>
      <c r="M22" s="84"/>
      <c r="N22" s="84"/>
      <c r="O22" s="84"/>
      <c r="P22" s="8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s="2" customFormat="1" ht="12.75" customHeight="1">
      <c r="A23" s="159" t="s">
        <v>3</v>
      </c>
      <c r="B23" s="271" t="s">
        <v>11</v>
      </c>
      <c r="C23" s="271"/>
      <c r="D23" s="271"/>
      <c r="E23" s="271"/>
      <c r="F23" s="416"/>
      <c r="G23" s="417"/>
      <c r="H23" s="82"/>
      <c r="I23" s="82"/>
      <c r="J23" s="84"/>
      <c r="K23" s="84"/>
      <c r="L23" s="84"/>
      <c r="M23" s="84"/>
      <c r="N23" s="84"/>
      <c r="O23" s="84"/>
      <c r="P23" s="84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s="2" customFormat="1" ht="12.75" customHeight="1">
      <c r="A24" s="159" t="s">
        <v>5</v>
      </c>
      <c r="B24" s="271" t="s">
        <v>56</v>
      </c>
      <c r="C24" s="271"/>
      <c r="D24" s="271"/>
      <c r="E24" s="271"/>
      <c r="F24" s="416"/>
      <c r="G24" s="417"/>
      <c r="H24" s="82"/>
      <c r="I24" s="82"/>
      <c r="J24" s="84"/>
      <c r="K24" s="84"/>
      <c r="L24" s="84"/>
      <c r="M24" s="84"/>
      <c r="N24" s="84"/>
      <c r="O24" s="84"/>
      <c r="P24" s="84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s="2" customFormat="1" ht="12.75" customHeight="1" thickBot="1">
      <c r="A25" s="308"/>
      <c r="B25" s="309"/>
      <c r="C25" s="309"/>
      <c r="D25" s="309"/>
      <c r="E25" s="309"/>
      <c r="F25" s="309"/>
      <c r="G25" s="310"/>
      <c r="H25" s="82"/>
      <c r="I25" s="82"/>
      <c r="J25" s="84"/>
      <c r="K25" s="84"/>
      <c r="L25" s="84"/>
      <c r="M25" s="84"/>
      <c r="N25" s="84"/>
      <c r="O25" s="84"/>
      <c r="P25" s="84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s="2" customFormat="1" ht="12.75" customHeight="1">
      <c r="A26" s="280" t="s">
        <v>57</v>
      </c>
      <c r="B26" s="281"/>
      <c r="C26" s="281"/>
      <c r="D26" s="281"/>
      <c r="E26" s="281"/>
      <c r="F26" s="281"/>
      <c r="G26" s="282"/>
      <c r="H26" s="82"/>
      <c r="I26" s="82"/>
      <c r="J26" s="84"/>
      <c r="K26" s="84"/>
      <c r="L26" s="84"/>
      <c r="M26" s="84"/>
      <c r="N26" s="84"/>
      <c r="O26" s="84"/>
      <c r="P26" s="84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s="2" customFormat="1" ht="12.75" customHeight="1">
      <c r="A27" s="163">
        <v>1</v>
      </c>
      <c r="B27" s="311" t="s">
        <v>12</v>
      </c>
      <c r="C27" s="311"/>
      <c r="D27" s="311"/>
      <c r="E27" s="311"/>
      <c r="F27" s="164" t="s">
        <v>13</v>
      </c>
      <c r="G27" s="165" t="s">
        <v>14</v>
      </c>
      <c r="H27" s="82"/>
      <c r="I27" s="82"/>
      <c r="J27" s="84"/>
      <c r="K27" s="84"/>
      <c r="L27" s="84"/>
      <c r="M27" s="84"/>
      <c r="N27" s="84"/>
      <c r="O27" s="84"/>
      <c r="P27" s="84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s="2" customFormat="1" ht="12.75" customHeight="1">
      <c r="A28" s="166" t="s">
        <v>1</v>
      </c>
      <c r="B28" s="312" t="s">
        <v>58</v>
      </c>
      <c r="C28" s="312"/>
      <c r="D28" s="312"/>
      <c r="E28" s="312"/>
      <c r="F28" s="167"/>
      <c r="G28" s="168"/>
      <c r="H28" s="82"/>
      <c r="I28" s="82"/>
      <c r="J28" s="84"/>
      <c r="K28" s="84"/>
      <c r="L28" s="84"/>
      <c r="M28" s="84"/>
      <c r="N28" s="84"/>
      <c r="O28" s="84"/>
      <c r="P28" s="84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s="2" customFormat="1" ht="12.75" customHeight="1">
      <c r="A29" s="166" t="s">
        <v>3</v>
      </c>
      <c r="B29" s="312" t="s">
        <v>81</v>
      </c>
      <c r="C29" s="312"/>
      <c r="D29" s="312"/>
      <c r="E29" s="312"/>
      <c r="F29" s="169">
        <v>0.2</v>
      </c>
      <c r="G29" s="168">
        <f>G28*F29</f>
        <v>0</v>
      </c>
      <c r="H29" s="82"/>
      <c r="I29" s="82"/>
      <c r="J29" s="84"/>
      <c r="K29" s="84"/>
      <c r="L29" s="84"/>
      <c r="M29" s="84"/>
      <c r="N29" s="84"/>
      <c r="O29" s="84"/>
      <c r="P29" s="84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s="2" customFormat="1" ht="12.75" customHeight="1">
      <c r="A30" s="322" t="s">
        <v>186</v>
      </c>
      <c r="B30" s="323"/>
      <c r="C30" s="323"/>
      <c r="D30" s="323"/>
      <c r="E30" s="324"/>
      <c r="F30" s="170"/>
      <c r="G30" s="171"/>
      <c r="H30" s="86"/>
      <c r="I30" s="86"/>
      <c r="J30" s="84"/>
      <c r="K30" s="84"/>
      <c r="L30" s="84"/>
      <c r="M30" s="84"/>
      <c r="N30" s="84"/>
      <c r="O30" s="84"/>
      <c r="P30" s="84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s="2" customFormat="1" ht="12.75" customHeight="1">
      <c r="A31" s="325" t="s">
        <v>64</v>
      </c>
      <c r="B31" s="326"/>
      <c r="C31" s="326"/>
      <c r="D31" s="326"/>
      <c r="E31" s="326"/>
      <c r="F31" s="327"/>
      <c r="G31" s="172">
        <f>SUM(G28:G30)</f>
        <v>0</v>
      </c>
      <c r="H31" s="82"/>
      <c r="I31" s="82"/>
      <c r="J31" s="84"/>
      <c r="K31" s="84"/>
      <c r="L31" s="84"/>
      <c r="M31" s="84"/>
      <c r="N31" s="84"/>
      <c r="O31" s="84"/>
      <c r="P31" s="8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s="2" customFormat="1" ht="12.75" customHeight="1" thickBot="1">
      <c r="A32" s="328"/>
      <c r="B32" s="329"/>
      <c r="C32" s="329"/>
      <c r="D32" s="329"/>
      <c r="E32" s="329"/>
      <c r="F32" s="329"/>
      <c r="G32" s="330"/>
      <c r="H32" s="82"/>
      <c r="I32" s="82"/>
      <c r="J32" s="84"/>
      <c r="K32" s="84"/>
      <c r="L32" s="84"/>
      <c r="M32" s="84"/>
      <c r="N32" s="84"/>
      <c r="O32" s="84"/>
      <c r="P32" s="84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s="2" customFormat="1" ht="12.75" customHeight="1">
      <c r="A33" s="280" t="s">
        <v>87</v>
      </c>
      <c r="B33" s="281"/>
      <c r="C33" s="281"/>
      <c r="D33" s="281"/>
      <c r="E33" s="281"/>
      <c r="F33" s="281"/>
      <c r="G33" s="282"/>
      <c r="H33" s="82"/>
      <c r="I33" s="82"/>
      <c r="J33" s="84"/>
      <c r="K33" s="84"/>
      <c r="L33" s="84"/>
      <c r="M33" s="84"/>
      <c r="N33" s="84"/>
      <c r="O33" s="84"/>
      <c r="P33" s="84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s="2" customFormat="1" ht="12.75" customHeight="1">
      <c r="A34" s="331"/>
      <c r="B34" s="332"/>
      <c r="C34" s="332"/>
      <c r="D34" s="332"/>
      <c r="E34" s="332"/>
      <c r="F34" s="332"/>
      <c r="G34" s="333"/>
      <c r="H34" s="82"/>
      <c r="I34" s="82"/>
      <c r="J34" s="84"/>
      <c r="K34" s="84"/>
      <c r="L34" s="84"/>
      <c r="M34" s="84"/>
      <c r="N34" s="84"/>
      <c r="O34" s="84"/>
      <c r="P34" s="84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s="2" customFormat="1" ht="12.75" customHeight="1">
      <c r="A35" s="163" t="s">
        <v>94</v>
      </c>
      <c r="B35" s="311" t="s">
        <v>75</v>
      </c>
      <c r="C35" s="311"/>
      <c r="D35" s="311"/>
      <c r="E35" s="311"/>
      <c r="F35" s="164" t="s">
        <v>13</v>
      </c>
      <c r="G35" s="165" t="s">
        <v>14</v>
      </c>
      <c r="H35" s="82"/>
      <c r="I35" s="82"/>
      <c r="J35" s="84"/>
      <c r="K35" s="84"/>
      <c r="L35" s="84"/>
      <c r="M35" s="84"/>
      <c r="N35" s="84"/>
      <c r="O35" s="84"/>
      <c r="P35" s="84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s="2" customFormat="1" ht="12.75" customHeight="1">
      <c r="A36" s="173" t="s">
        <v>1</v>
      </c>
      <c r="B36" s="321" t="s">
        <v>23</v>
      </c>
      <c r="C36" s="321"/>
      <c r="D36" s="321"/>
      <c r="E36" s="321"/>
      <c r="F36" s="174">
        <v>0.2</v>
      </c>
      <c r="G36" s="171">
        <f>$G$31*F36</f>
        <v>0</v>
      </c>
      <c r="H36" s="82"/>
      <c r="I36" s="82"/>
      <c r="J36" s="84"/>
      <c r="K36" s="84"/>
      <c r="L36" s="84"/>
      <c r="M36" s="84"/>
      <c r="N36" s="84"/>
      <c r="O36" s="84"/>
      <c r="P36" s="84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s="2" customFormat="1" ht="12.75" customHeight="1">
      <c r="A37" s="173" t="s">
        <v>3</v>
      </c>
      <c r="B37" s="321" t="s">
        <v>24</v>
      </c>
      <c r="C37" s="321"/>
      <c r="D37" s="321"/>
      <c r="E37" s="321"/>
      <c r="F37" s="174">
        <v>0.015</v>
      </c>
      <c r="G37" s="171">
        <f>$G$31*F37</f>
        <v>0</v>
      </c>
      <c r="H37" s="82"/>
      <c r="I37" s="82"/>
      <c r="J37" s="84"/>
      <c r="K37" s="84"/>
      <c r="L37" s="84"/>
      <c r="M37" s="84"/>
      <c r="N37" s="84"/>
      <c r="O37" s="84"/>
      <c r="P37" s="84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s="2" customFormat="1" ht="12.75" customHeight="1">
      <c r="A38" s="173" t="s">
        <v>5</v>
      </c>
      <c r="B38" s="321" t="s">
        <v>25</v>
      </c>
      <c r="C38" s="321"/>
      <c r="D38" s="321"/>
      <c r="E38" s="321"/>
      <c r="F38" s="174">
        <v>0.01</v>
      </c>
      <c r="G38" s="171">
        <f>$G$31*F38</f>
        <v>0</v>
      </c>
      <c r="H38" s="82"/>
      <c r="I38" s="82"/>
      <c r="J38" s="84"/>
      <c r="K38" s="84"/>
      <c r="L38" s="84"/>
      <c r="M38" s="84"/>
      <c r="N38" s="84"/>
      <c r="O38" s="84"/>
      <c r="P38" s="84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s="2" customFormat="1" ht="12.75" customHeight="1">
      <c r="A39" s="173" t="s">
        <v>7</v>
      </c>
      <c r="B39" s="321" t="s">
        <v>26</v>
      </c>
      <c r="C39" s="321"/>
      <c r="D39" s="321"/>
      <c r="E39" s="321"/>
      <c r="F39" s="174">
        <v>0.002</v>
      </c>
      <c r="G39" s="171">
        <f>$G$31*F39</f>
        <v>0</v>
      </c>
      <c r="H39" s="87"/>
      <c r="I39" s="87"/>
      <c r="J39" s="84"/>
      <c r="K39" s="84"/>
      <c r="L39" s="84"/>
      <c r="M39" s="84"/>
      <c r="N39" s="84"/>
      <c r="O39" s="84"/>
      <c r="P39" s="84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s="2" customFormat="1" ht="12.75" customHeight="1">
      <c r="A40" s="173" t="s">
        <v>9</v>
      </c>
      <c r="B40" s="321" t="s">
        <v>39</v>
      </c>
      <c r="C40" s="321"/>
      <c r="D40" s="321"/>
      <c r="E40" s="321"/>
      <c r="F40" s="174">
        <v>0.025</v>
      </c>
      <c r="G40" s="171">
        <f>$G$31*0.025</f>
        <v>0</v>
      </c>
      <c r="H40" s="82"/>
      <c r="I40" s="82"/>
      <c r="J40" s="84"/>
      <c r="K40" s="84"/>
      <c r="L40" s="84"/>
      <c r="M40" s="84"/>
      <c r="N40" s="84"/>
      <c r="O40" s="84"/>
      <c r="P40" s="84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s="2" customFormat="1" ht="12.75" customHeight="1">
      <c r="A41" s="173" t="s">
        <v>15</v>
      </c>
      <c r="B41" s="321" t="s">
        <v>27</v>
      </c>
      <c r="C41" s="321"/>
      <c r="D41" s="321"/>
      <c r="E41" s="321"/>
      <c r="F41" s="175">
        <v>0.08</v>
      </c>
      <c r="G41" s="171">
        <f>$G$31*F41</f>
        <v>0</v>
      </c>
      <c r="H41" s="82"/>
      <c r="I41" s="82"/>
      <c r="J41" s="84"/>
      <c r="K41" s="84"/>
      <c r="L41" s="84"/>
      <c r="M41" s="84"/>
      <c r="N41" s="84"/>
      <c r="O41" s="84"/>
      <c r="P41" s="84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s="2" customFormat="1" ht="12.75" customHeight="1">
      <c r="A42" s="173" t="s">
        <v>16</v>
      </c>
      <c r="B42" s="321" t="s">
        <v>233</v>
      </c>
      <c r="C42" s="321"/>
      <c r="D42" s="321"/>
      <c r="E42" s="321"/>
      <c r="F42" s="174">
        <v>0.01</v>
      </c>
      <c r="G42" s="171">
        <f>$G$31*F42</f>
        <v>0</v>
      </c>
      <c r="H42" s="82"/>
      <c r="I42" s="82"/>
      <c r="J42" s="84"/>
      <c r="K42" s="84"/>
      <c r="L42" s="84"/>
      <c r="M42" s="84"/>
      <c r="N42" s="84"/>
      <c r="O42" s="84"/>
      <c r="P42" s="84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s="2" customFormat="1" ht="12.75" customHeight="1">
      <c r="A43" s="173" t="s">
        <v>17</v>
      </c>
      <c r="B43" s="321" t="s">
        <v>28</v>
      </c>
      <c r="C43" s="321"/>
      <c r="D43" s="321"/>
      <c r="E43" s="321"/>
      <c r="F43" s="174">
        <v>0.006</v>
      </c>
      <c r="G43" s="171">
        <f>$G$31*F43</f>
        <v>0</v>
      </c>
      <c r="H43" s="88"/>
      <c r="I43" s="82"/>
      <c r="J43" s="84"/>
      <c r="K43" s="84"/>
      <c r="L43" s="84"/>
      <c r="M43" s="84"/>
      <c r="N43" s="84"/>
      <c r="O43" s="84"/>
      <c r="P43" s="84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s="2" customFormat="1" ht="12.75" customHeight="1">
      <c r="A44" s="334" t="s">
        <v>67</v>
      </c>
      <c r="B44" s="335"/>
      <c r="C44" s="335"/>
      <c r="D44" s="335"/>
      <c r="E44" s="335"/>
      <c r="F44" s="176">
        <f>SUM(F36:F43)</f>
        <v>0.348</v>
      </c>
      <c r="G44" s="172">
        <f>SUM(G36:G43)</f>
        <v>0</v>
      </c>
      <c r="H44" s="82"/>
      <c r="I44" s="82"/>
      <c r="J44" s="84"/>
      <c r="K44" s="84"/>
      <c r="L44" s="84"/>
      <c r="M44" s="84"/>
      <c r="N44" s="84"/>
      <c r="O44" s="84"/>
      <c r="P44" s="84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s="2" customFormat="1" ht="12.75" customHeight="1">
      <c r="A45" s="331"/>
      <c r="B45" s="332"/>
      <c r="C45" s="332"/>
      <c r="D45" s="332"/>
      <c r="E45" s="332"/>
      <c r="F45" s="332"/>
      <c r="G45" s="333"/>
      <c r="H45" s="82"/>
      <c r="I45" s="82"/>
      <c r="J45" s="84"/>
      <c r="K45" s="84"/>
      <c r="L45" s="84"/>
      <c r="M45" s="84"/>
      <c r="N45" s="84"/>
      <c r="O45" s="84"/>
      <c r="P45" s="84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s="2" customFormat="1" ht="12.75" customHeight="1">
      <c r="A46" s="163" t="s">
        <v>96</v>
      </c>
      <c r="B46" s="311" t="s">
        <v>95</v>
      </c>
      <c r="C46" s="311"/>
      <c r="D46" s="311"/>
      <c r="E46" s="311"/>
      <c r="F46" s="164" t="s">
        <v>13</v>
      </c>
      <c r="G46" s="165" t="s">
        <v>14</v>
      </c>
      <c r="H46" s="86"/>
      <c r="I46" s="89"/>
      <c r="J46" s="84"/>
      <c r="K46" s="84"/>
      <c r="L46" s="84"/>
      <c r="M46" s="84"/>
      <c r="N46" s="84"/>
      <c r="O46" s="84"/>
      <c r="P46" s="84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s="2" customFormat="1" ht="12.75" customHeight="1">
      <c r="A47" s="173" t="s">
        <v>1</v>
      </c>
      <c r="B47" s="321" t="s">
        <v>29</v>
      </c>
      <c r="C47" s="321"/>
      <c r="D47" s="321"/>
      <c r="E47" s="321"/>
      <c r="F47" s="174">
        <v>0.08333</v>
      </c>
      <c r="G47" s="171">
        <f>SUM($G$31*F47)</f>
        <v>0</v>
      </c>
      <c r="H47" s="83"/>
      <c r="I47" s="89"/>
      <c r="J47" s="84"/>
      <c r="K47" s="84"/>
      <c r="L47" s="84"/>
      <c r="M47" s="84"/>
      <c r="N47" s="84"/>
      <c r="O47" s="84"/>
      <c r="P47" s="84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s="2" customFormat="1" ht="12.75" customHeight="1">
      <c r="A48" s="173" t="s">
        <v>3</v>
      </c>
      <c r="B48" s="321" t="s">
        <v>31</v>
      </c>
      <c r="C48" s="321"/>
      <c r="D48" s="321"/>
      <c r="E48" s="321"/>
      <c r="F48" s="174">
        <v>0.0833</v>
      </c>
      <c r="G48" s="177">
        <f>G31*F48</f>
        <v>0</v>
      </c>
      <c r="H48" s="90"/>
      <c r="I48" s="89"/>
      <c r="J48" s="84"/>
      <c r="K48" s="84"/>
      <c r="L48" s="84"/>
      <c r="M48" s="84"/>
      <c r="N48" s="84"/>
      <c r="O48" s="84"/>
      <c r="P48" s="84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s="2" customFormat="1" ht="12.75" customHeight="1">
      <c r="A49" s="173" t="s">
        <v>5</v>
      </c>
      <c r="B49" s="321" t="s">
        <v>70</v>
      </c>
      <c r="C49" s="321"/>
      <c r="D49" s="321"/>
      <c r="E49" s="321"/>
      <c r="F49" s="174">
        <f>1/3/12</f>
        <v>0.02778</v>
      </c>
      <c r="G49" s="171">
        <f>SUM($G$31*F49)</f>
        <v>0</v>
      </c>
      <c r="H49" s="82"/>
      <c r="I49" s="89"/>
      <c r="J49" s="84"/>
      <c r="K49" s="84"/>
      <c r="L49" s="84"/>
      <c r="M49" s="84"/>
      <c r="N49" s="84"/>
      <c r="O49" s="84"/>
      <c r="P49" s="84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s="2" customFormat="1" ht="12.75" customHeight="1">
      <c r="A50" s="173" t="s">
        <v>7</v>
      </c>
      <c r="B50" s="321" t="s">
        <v>139</v>
      </c>
      <c r="C50" s="321"/>
      <c r="D50" s="321"/>
      <c r="E50" s="321"/>
      <c r="F50" s="178">
        <f>7/30/12</f>
        <v>0.01944</v>
      </c>
      <c r="G50" s="171">
        <f>(G31)*F50</f>
        <v>0</v>
      </c>
      <c r="H50" s="83"/>
      <c r="I50" s="89"/>
      <c r="J50" s="84"/>
      <c r="K50" s="84"/>
      <c r="L50" s="84"/>
      <c r="M50" s="84"/>
      <c r="N50" s="84"/>
      <c r="O50" s="84"/>
      <c r="P50" s="84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s="2" customFormat="1" ht="12.75" customHeight="1">
      <c r="A51" s="173" t="s">
        <v>9</v>
      </c>
      <c r="B51" s="321" t="s">
        <v>140</v>
      </c>
      <c r="C51" s="321"/>
      <c r="D51" s="321"/>
      <c r="E51" s="321"/>
      <c r="F51" s="174">
        <f>5/30/12</f>
        <v>0.01389</v>
      </c>
      <c r="G51" s="177">
        <f>G31*F51</f>
        <v>0</v>
      </c>
      <c r="H51" s="83"/>
      <c r="I51" s="89"/>
      <c r="J51" s="84"/>
      <c r="K51" s="84"/>
      <c r="L51" s="84"/>
      <c r="M51" s="84"/>
      <c r="N51" s="84"/>
      <c r="O51" s="84"/>
      <c r="P51" s="84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s="2" customFormat="1" ht="12.75" customHeight="1">
      <c r="A52" s="173" t="s">
        <v>15</v>
      </c>
      <c r="B52" s="321" t="s">
        <v>141</v>
      </c>
      <c r="C52" s="321"/>
      <c r="D52" s="321"/>
      <c r="E52" s="321"/>
      <c r="F52" s="174">
        <f>5/30/12*0.015</f>
        <v>0.00021</v>
      </c>
      <c r="G52" s="177">
        <f>G31*F52</f>
        <v>0</v>
      </c>
      <c r="H52" s="83"/>
      <c r="I52" s="82"/>
      <c r="J52" s="84"/>
      <c r="K52" s="84"/>
      <c r="L52" s="84"/>
      <c r="M52" s="84"/>
      <c r="N52" s="84"/>
      <c r="O52" s="84"/>
      <c r="P52" s="84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s="2" customFormat="1" ht="12.75" customHeight="1">
      <c r="A53" s="173" t="s">
        <v>16</v>
      </c>
      <c r="B53" s="321" t="s">
        <v>142</v>
      </c>
      <c r="C53" s="321"/>
      <c r="D53" s="321"/>
      <c r="E53" s="321"/>
      <c r="F53" s="174">
        <f>1/30/12</f>
        <v>0.00278</v>
      </c>
      <c r="G53" s="177">
        <f>G31*F53</f>
        <v>0</v>
      </c>
      <c r="H53" s="83"/>
      <c r="I53" s="82"/>
      <c r="J53" s="84"/>
      <c r="K53" s="84"/>
      <c r="L53" s="84"/>
      <c r="M53" s="84"/>
      <c r="N53" s="84"/>
      <c r="O53" s="84"/>
      <c r="P53" s="84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s="2" customFormat="1" ht="12.75" customHeight="1">
      <c r="A54" s="173" t="s">
        <v>17</v>
      </c>
      <c r="B54" s="321" t="s">
        <v>143</v>
      </c>
      <c r="C54" s="321"/>
      <c r="D54" s="321"/>
      <c r="E54" s="321"/>
      <c r="F54" s="174">
        <f>15/30/12*0.08</f>
        <v>0.00333</v>
      </c>
      <c r="G54" s="177">
        <f>G31*F54</f>
        <v>0</v>
      </c>
      <c r="H54" s="83"/>
      <c r="I54" s="82"/>
      <c r="J54" s="84"/>
      <c r="K54" s="84"/>
      <c r="L54" s="84"/>
      <c r="M54" s="84"/>
      <c r="N54" s="84"/>
      <c r="O54" s="84"/>
      <c r="P54" s="84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s="2" customFormat="1" ht="12.75" customHeight="1">
      <c r="A55" s="173" t="s">
        <v>98</v>
      </c>
      <c r="B55" s="321" t="s">
        <v>22</v>
      </c>
      <c r="C55" s="321"/>
      <c r="D55" s="321"/>
      <c r="E55" s="321"/>
      <c r="F55" s="174"/>
      <c r="G55" s="177">
        <f>G31*F55</f>
        <v>0</v>
      </c>
      <c r="H55" s="82"/>
      <c r="I55" s="82"/>
      <c r="J55" s="84"/>
      <c r="K55" s="84"/>
      <c r="L55" s="84"/>
      <c r="M55" s="84"/>
      <c r="N55" s="84"/>
      <c r="O55" s="84"/>
      <c r="P55" s="84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s="2" customFormat="1" ht="12.75" customHeight="1">
      <c r="A56" s="173"/>
      <c r="B56" s="336" t="s">
        <v>103</v>
      </c>
      <c r="C56" s="336"/>
      <c r="D56" s="336"/>
      <c r="E56" s="336"/>
      <c r="F56" s="179">
        <f>SUM(F47:F55)</f>
        <v>0.23406</v>
      </c>
      <c r="G56" s="180">
        <f>SUM($G$31*F56)</f>
        <v>0</v>
      </c>
      <c r="H56" s="86"/>
      <c r="I56" s="91"/>
      <c r="J56" s="92"/>
      <c r="K56" s="84"/>
      <c r="L56" s="84"/>
      <c r="M56" s="84"/>
      <c r="N56" s="84"/>
      <c r="O56" s="84"/>
      <c r="P56" s="84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s="2" customFormat="1" ht="12.75" customHeight="1">
      <c r="A57" s="181" t="s">
        <v>99</v>
      </c>
      <c r="B57" s="321" t="s">
        <v>97</v>
      </c>
      <c r="C57" s="321"/>
      <c r="D57" s="321"/>
      <c r="E57" s="321"/>
      <c r="F57" s="174">
        <f>F44*F56</f>
        <v>0.08145</v>
      </c>
      <c r="G57" s="171">
        <f>F57*G31</f>
        <v>0</v>
      </c>
      <c r="H57" s="82"/>
      <c r="I57" s="82"/>
      <c r="J57" s="93"/>
      <c r="K57" s="84"/>
      <c r="L57" s="84"/>
      <c r="M57" s="84"/>
      <c r="N57" s="84"/>
      <c r="O57" s="84"/>
      <c r="P57" s="84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s="2" customFormat="1" ht="12.75" customHeight="1">
      <c r="A58" s="337" t="s">
        <v>104</v>
      </c>
      <c r="B58" s="336"/>
      <c r="C58" s="336"/>
      <c r="D58" s="336"/>
      <c r="E58" s="336"/>
      <c r="F58" s="182">
        <f>SUM(F56:F57)</f>
        <v>0.31551</v>
      </c>
      <c r="G58" s="172">
        <f>G56+G57</f>
        <v>0</v>
      </c>
      <c r="H58" s="82"/>
      <c r="I58" s="82"/>
      <c r="J58" s="84"/>
      <c r="K58" s="84"/>
      <c r="L58" s="84"/>
      <c r="M58" s="84"/>
      <c r="N58" s="84"/>
      <c r="O58" s="84"/>
      <c r="P58" s="84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s="2" customFormat="1" ht="12.75" customHeight="1">
      <c r="A59" s="331"/>
      <c r="B59" s="332"/>
      <c r="C59" s="332"/>
      <c r="D59" s="332"/>
      <c r="E59" s="332"/>
      <c r="F59" s="332"/>
      <c r="G59" s="333"/>
      <c r="H59" s="82"/>
      <c r="I59" s="82"/>
      <c r="J59" s="84"/>
      <c r="K59" s="84"/>
      <c r="L59" s="84"/>
      <c r="M59" s="84"/>
      <c r="N59" s="84"/>
      <c r="O59" s="84"/>
      <c r="P59" s="84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s="2" customFormat="1" ht="12.75" customHeight="1">
      <c r="A60" s="163" t="s">
        <v>100</v>
      </c>
      <c r="B60" s="311" t="s">
        <v>30</v>
      </c>
      <c r="C60" s="311"/>
      <c r="D60" s="311"/>
      <c r="E60" s="311"/>
      <c r="F60" s="164" t="s">
        <v>13</v>
      </c>
      <c r="G60" s="165" t="s">
        <v>14</v>
      </c>
      <c r="H60" s="83"/>
      <c r="I60" s="82"/>
      <c r="J60" s="84"/>
      <c r="K60" s="84"/>
      <c r="L60" s="84"/>
      <c r="M60" s="84"/>
      <c r="N60" s="84"/>
      <c r="O60" s="84"/>
      <c r="P60" s="84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s="2" customFormat="1" ht="12.75" customHeight="1">
      <c r="A61" s="173" t="s">
        <v>1</v>
      </c>
      <c r="B61" s="321" t="s">
        <v>144</v>
      </c>
      <c r="C61" s="321"/>
      <c r="D61" s="321"/>
      <c r="E61" s="321"/>
      <c r="F61" s="174">
        <f>4/12*0.02</f>
        <v>0.00667</v>
      </c>
      <c r="G61" s="177">
        <f>G31*F61</f>
        <v>0</v>
      </c>
      <c r="H61" s="83"/>
      <c r="I61" s="82"/>
      <c r="J61" s="84"/>
      <c r="K61" s="84"/>
      <c r="L61" s="84"/>
      <c r="M61" s="84"/>
      <c r="N61" s="84"/>
      <c r="O61" s="84"/>
      <c r="P61" s="84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s="2" customFormat="1" ht="12.75" customHeight="1">
      <c r="A62" s="173" t="s">
        <v>3</v>
      </c>
      <c r="B62" s="321" t="s">
        <v>145</v>
      </c>
      <c r="C62" s="321"/>
      <c r="D62" s="321"/>
      <c r="E62" s="321"/>
      <c r="F62" s="174">
        <f>0.1111*0.02*4/12</f>
        <v>0.00074</v>
      </c>
      <c r="G62" s="177">
        <f>G31*F62</f>
        <v>0</v>
      </c>
      <c r="H62" s="83"/>
      <c r="I62" s="82"/>
      <c r="J62" s="84"/>
      <c r="K62" s="84"/>
      <c r="L62" s="84"/>
      <c r="M62" s="84"/>
      <c r="N62" s="84"/>
      <c r="O62" s="84"/>
      <c r="P62" s="84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s="2" customFormat="1" ht="12.75" customHeight="1">
      <c r="A63" s="173"/>
      <c r="B63" s="336" t="s">
        <v>103</v>
      </c>
      <c r="C63" s="336"/>
      <c r="D63" s="336"/>
      <c r="E63" s="336"/>
      <c r="F63" s="179">
        <f>SUM(F61:F62)</f>
        <v>0.00741</v>
      </c>
      <c r="G63" s="180">
        <f>SUM($G$31*F63)</f>
        <v>0</v>
      </c>
      <c r="H63" s="82"/>
      <c r="I63" s="82"/>
      <c r="J63" s="84"/>
      <c r="K63" s="84"/>
      <c r="L63" s="84"/>
      <c r="M63" s="84"/>
      <c r="N63" s="84"/>
      <c r="O63" s="84"/>
      <c r="P63" s="84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s="2" customFormat="1" ht="12.75" customHeight="1">
      <c r="A64" s="173" t="s">
        <v>5</v>
      </c>
      <c r="B64" s="321" t="s">
        <v>101</v>
      </c>
      <c r="C64" s="321"/>
      <c r="D64" s="321"/>
      <c r="E64" s="321"/>
      <c r="F64" s="183">
        <f>F63*F44</f>
        <v>0.00258</v>
      </c>
      <c r="G64" s="171">
        <f>F64*G31</f>
        <v>0</v>
      </c>
      <c r="H64" s="341"/>
      <c r="I64" s="82"/>
      <c r="J64" s="84"/>
      <c r="K64" s="84"/>
      <c r="L64" s="84"/>
      <c r="M64" s="84"/>
      <c r="N64" s="84"/>
      <c r="O64" s="84"/>
      <c r="P64" s="84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s="2" customFormat="1" ht="12.75" customHeight="1">
      <c r="A65" s="337" t="s">
        <v>71</v>
      </c>
      <c r="B65" s="336"/>
      <c r="C65" s="336"/>
      <c r="D65" s="336"/>
      <c r="E65" s="336"/>
      <c r="F65" s="182">
        <f>SUM(F63:F64)</f>
        <v>0.00999</v>
      </c>
      <c r="G65" s="172">
        <f>SUM(G63:G64)</f>
        <v>0</v>
      </c>
      <c r="H65" s="341"/>
      <c r="I65" s="82"/>
      <c r="J65" s="84"/>
      <c r="K65" s="84"/>
      <c r="L65" s="84"/>
      <c r="M65" s="84"/>
      <c r="N65" s="84"/>
      <c r="O65" s="84"/>
      <c r="P65" s="84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s="2" customFormat="1" ht="12.75" customHeight="1">
      <c r="A66" s="331"/>
      <c r="B66" s="332"/>
      <c r="C66" s="332"/>
      <c r="D66" s="332"/>
      <c r="E66" s="332"/>
      <c r="F66" s="332"/>
      <c r="G66" s="333"/>
      <c r="H66" s="88"/>
      <c r="I66" s="88"/>
      <c r="J66" s="94"/>
      <c r="K66" s="94"/>
      <c r="L66" s="94"/>
      <c r="M66" s="94"/>
      <c r="N66" s="94"/>
      <c r="O66" s="94"/>
      <c r="P66" s="9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s="2" customFormat="1" ht="12.75" customHeight="1">
      <c r="A67" s="163" t="s">
        <v>102</v>
      </c>
      <c r="B67" s="311" t="s">
        <v>72</v>
      </c>
      <c r="C67" s="311"/>
      <c r="D67" s="311"/>
      <c r="E67" s="311"/>
      <c r="F67" s="164" t="s">
        <v>13</v>
      </c>
      <c r="G67" s="165" t="s">
        <v>14</v>
      </c>
      <c r="H67" s="82"/>
      <c r="I67" s="82"/>
      <c r="J67" s="84"/>
      <c r="K67" s="84"/>
      <c r="L67" s="84"/>
      <c r="M67" s="84"/>
      <c r="N67" s="84"/>
      <c r="O67" s="84"/>
      <c r="P67" s="84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s="2" customFormat="1" ht="12.75" customHeight="1">
      <c r="A68" s="173" t="s">
        <v>1</v>
      </c>
      <c r="B68" s="321" t="s">
        <v>146</v>
      </c>
      <c r="C68" s="321"/>
      <c r="D68" s="321"/>
      <c r="E68" s="321"/>
      <c r="F68" s="178">
        <f>0.05*1/12</f>
        <v>0.00417</v>
      </c>
      <c r="G68" s="171">
        <f>($G$31)*F68</f>
        <v>0</v>
      </c>
      <c r="H68" s="82"/>
      <c r="I68" s="82"/>
      <c r="J68" s="84"/>
      <c r="K68" s="84"/>
      <c r="L68" s="84"/>
      <c r="M68" s="84"/>
      <c r="N68" s="84"/>
      <c r="O68" s="84"/>
      <c r="P68" s="84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s="2" customFormat="1" ht="12.75" customHeight="1">
      <c r="A69" s="173" t="s">
        <v>3</v>
      </c>
      <c r="B69" s="321" t="s">
        <v>147</v>
      </c>
      <c r="C69" s="321"/>
      <c r="D69" s="321"/>
      <c r="E69" s="321"/>
      <c r="F69" s="178">
        <f>0.02*1/12</f>
        <v>0.00167</v>
      </c>
      <c r="G69" s="171">
        <f>($G$31)*F69</f>
        <v>0</v>
      </c>
      <c r="H69" s="82"/>
      <c r="I69" s="82"/>
      <c r="J69" s="84"/>
      <c r="K69" s="84"/>
      <c r="L69" s="84"/>
      <c r="M69" s="84"/>
      <c r="N69" s="84"/>
      <c r="O69" s="84"/>
      <c r="P69" s="84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s="2" customFormat="1" ht="12.75" customHeight="1">
      <c r="A70" s="173" t="s">
        <v>5</v>
      </c>
      <c r="B70" s="321" t="s">
        <v>148</v>
      </c>
      <c r="C70" s="321"/>
      <c r="D70" s="321"/>
      <c r="E70" s="321"/>
      <c r="F70" s="178">
        <f>1*0.4*0.08</f>
        <v>0.032</v>
      </c>
      <c r="G70" s="171">
        <f>($G$31)*F70</f>
        <v>0</v>
      </c>
      <c r="H70" s="82"/>
      <c r="I70" s="82"/>
      <c r="J70" s="84"/>
      <c r="K70" s="84"/>
      <c r="L70" s="84"/>
      <c r="M70" s="84"/>
      <c r="N70" s="84"/>
      <c r="O70" s="84"/>
      <c r="P70" s="84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s="2" customFormat="1" ht="12.75" customHeight="1">
      <c r="A71" s="173" t="s">
        <v>7</v>
      </c>
      <c r="B71" s="321" t="s">
        <v>149</v>
      </c>
      <c r="C71" s="321"/>
      <c r="D71" s="321"/>
      <c r="E71" s="321"/>
      <c r="F71" s="174">
        <f>1*0.1*0.08</f>
        <v>0.008</v>
      </c>
      <c r="G71" s="171">
        <f>($G$31)*F71</f>
        <v>0</v>
      </c>
      <c r="H71" s="82"/>
      <c r="I71" s="82"/>
      <c r="J71" s="84"/>
      <c r="K71" s="84"/>
      <c r="L71" s="84"/>
      <c r="M71" s="84"/>
      <c r="N71" s="84"/>
      <c r="O71" s="84"/>
      <c r="P71" s="84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s="2" customFormat="1" ht="12.75" customHeight="1">
      <c r="A72" s="337" t="s">
        <v>103</v>
      </c>
      <c r="B72" s="336"/>
      <c r="C72" s="336"/>
      <c r="D72" s="336"/>
      <c r="E72" s="336"/>
      <c r="F72" s="184">
        <f>SUM(F68:F71)</f>
        <v>0.04584</v>
      </c>
      <c r="G72" s="180">
        <f>SUM(G68:G71)</f>
        <v>0</v>
      </c>
      <c r="H72" s="82"/>
      <c r="I72" s="82"/>
      <c r="J72" s="84"/>
      <c r="K72" s="84"/>
      <c r="L72" s="84"/>
      <c r="M72" s="84"/>
      <c r="N72" s="84"/>
      <c r="O72" s="84"/>
      <c r="P72" s="84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s="2" customFormat="1" ht="25.5" customHeight="1">
      <c r="A73" s="173" t="s">
        <v>9</v>
      </c>
      <c r="B73" s="321" t="s">
        <v>105</v>
      </c>
      <c r="C73" s="321"/>
      <c r="D73" s="321"/>
      <c r="E73" s="321"/>
      <c r="F73" s="183">
        <f>F41*F68</f>
        <v>0.00033</v>
      </c>
      <c r="G73" s="171">
        <f>F73*$G$31</f>
        <v>0</v>
      </c>
      <c r="H73" s="82"/>
      <c r="I73" s="82"/>
      <c r="J73" s="84"/>
      <c r="K73" s="84"/>
      <c r="L73" s="84"/>
      <c r="M73" s="84"/>
      <c r="N73" s="84"/>
      <c r="O73" s="84"/>
      <c r="P73" s="84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s="2" customFormat="1" ht="12.75" customHeight="1">
      <c r="A74" s="185" t="s">
        <v>15</v>
      </c>
      <c r="B74" s="338" t="s">
        <v>106</v>
      </c>
      <c r="C74" s="339"/>
      <c r="D74" s="339"/>
      <c r="E74" s="340"/>
      <c r="F74" s="186">
        <f>F41*F54</f>
        <v>0.00027</v>
      </c>
      <c r="G74" s="187">
        <f>F74*$G$31</f>
        <v>0</v>
      </c>
      <c r="H74" s="82"/>
      <c r="I74" s="82"/>
      <c r="J74" s="84"/>
      <c r="K74" s="84"/>
      <c r="L74" s="84"/>
      <c r="M74" s="84"/>
      <c r="N74" s="84"/>
      <c r="O74" s="84"/>
      <c r="P74" s="84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s="2" customFormat="1" ht="12.75" customHeight="1">
      <c r="A75" s="337" t="s">
        <v>73</v>
      </c>
      <c r="B75" s="336"/>
      <c r="C75" s="336"/>
      <c r="D75" s="336"/>
      <c r="E75" s="336"/>
      <c r="F75" s="182">
        <f>SUM(F72:F74)</f>
        <v>0.04644</v>
      </c>
      <c r="G75" s="172">
        <f>SUM(G72:G74)</f>
        <v>0</v>
      </c>
      <c r="H75" s="82"/>
      <c r="I75" s="82"/>
      <c r="J75" s="84"/>
      <c r="K75" s="84"/>
      <c r="L75" s="84"/>
      <c r="M75" s="84"/>
      <c r="N75" s="84"/>
      <c r="O75" s="84"/>
      <c r="P75" s="84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s="2" customFormat="1" ht="12.75" customHeight="1">
      <c r="A76" s="331"/>
      <c r="B76" s="332"/>
      <c r="C76" s="332"/>
      <c r="D76" s="332"/>
      <c r="E76" s="332"/>
      <c r="F76" s="332"/>
      <c r="G76" s="333"/>
      <c r="H76" s="82"/>
      <c r="I76" s="82"/>
      <c r="J76" s="84"/>
      <c r="K76" s="84"/>
      <c r="L76" s="84"/>
      <c r="M76" s="84"/>
      <c r="N76" s="84"/>
      <c r="O76" s="84"/>
      <c r="P76" s="84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s="2" customFormat="1" ht="12.75" customHeight="1">
      <c r="A77" s="315" t="s">
        <v>40</v>
      </c>
      <c r="B77" s="316"/>
      <c r="C77" s="316"/>
      <c r="D77" s="316"/>
      <c r="E77" s="316"/>
      <c r="F77" s="316"/>
      <c r="G77" s="317"/>
      <c r="H77" s="82"/>
      <c r="I77" s="82"/>
      <c r="J77" s="84"/>
      <c r="K77" s="84"/>
      <c r="L77" s="84"/>
      <c r="M77" s="84"/>
      <c r="N77" s="84"/>
      <c r="O77" s="84"/>
      <c r="P77" s="84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s="2" customFormat="1" ht="12.75" customHeight="1">
      <c r="A78" s="163">
        <v>2</v>
      </c>
      <c r="B78" s="311" t="s">
        <v>74</v>
      </c>
      <c r="C78" s="311"/>
      <c r="D78" s="311"/>
      <c r="E78" s="311"/>
      <c r="F78" s="188" t="s">
        <v>13</v>
      </c>
      <c r="G78" s="189" t="s">
        <v>14</v>
      </c>
      <c r="H78" s="82"/>
      <c r="I78" s="82"/>
      <c r="J78" s="84"/>
      <c r="K78" s="84"/>
      <c r="L78" s="84"/>
      <c r="M78" s="84"/>
      <c r="N78" s="84"/>
      <c r="O78" s="84"/>
      <c r="P78" s="84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s="2" customFormat="1" ht="12.75" customHeight="1">
      <c r="A79" s="190" t="s">
        <v>90</v>
      </c>
      <c r="B79" s="342" t="s">
        <v>75</v>
      </c>
      <c r="C79" s="343"/>
      <c r="D79" s="343"/>
      <c r="E79" s="343"/>
      <c r="F79" s="191">
        <f>F44</f>
        <v>0.348</v>
      </c>
      <c r="G79" s="192">
        <f>G44</f>
        <v>0</v>
      </c>
      <c r="H79" s="82"/>
      <c r="I79" s="82"/>
      <c r="J79" s="84"/>
      <c r="K79" s="84"/>
      <c r="L79" s="84"/>
      <c r="M79" s="84"/>
      <c r="N79" s="84"/>
      <c r="O79" s="84"/>
      <c r="P79" s="84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s="2" customFormat="1" ht="12.75" customHeight="1">
      <c r="A80" s="190" t="s">
        <v>91</v>
      </c>
      <c r="B80" s="342" t="s">
        <v>95</v>
      </c>
      <c r="C80" s="343"/>
      <c r="D80" s="343"/>
      <c r="E80" s="343"/>
      <c r="F80" s="191">
        <f>F58</f>
        <v>0.31551</v>
      </c>
      <c r="G80" s="192">
        <f>G58</f>
        <v>0</v>
      </c>
      <c r="H80" s="82"/>
      <c r="I80" s="82"/>
      <c r="J80" s="84"/>
      <c r="K80" s="84"/>
      <c r="L80" s="84"/>
      <c r="M80" s="84"/>
      <c r="N80" s="84"/>
      <c r="O80" s="84"/>
      <c r="P80" s="84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s="2" customFormat="1" ht="12.75" customHeight="1">
      <c r="A81" s="190" t="s">
        <v>92</v>
      </c>
      <c r="B81" s="342" t="s">
        <v>76</v>
      </c>
      <c r="C81" s="343"/>
      <c r="D81" s="343"/>
      <c r="E81" s="343"/>
      <c r="F81" s="191">
        <f>F65</f>
        <v>0.00999</v>
      </c>
      <c r="G81" s="192">
        <f>G65</f>
        <v>0</v>
      </c>
      <c r="H81" s="82"/>
      <c r="I81" s="82"/>
      <c r="J81" s="84"/>
      <c r="K81" s="84"/>
      <c r="L81" s="84"/>
      <c r="M81" s="84"/>
      <c r="N81" s="84"/>
      <c r="O81" s="84"/>
      <c r="P81" s="84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s="2" customFormat="1" ht="12.75" customHeight="1">
      <c r="A82" s="190" t="s">
        <v>93</v>
      </c>
      <c r="B82" s="342" t="s">
        <v>72</v>
      </c>
      <c r="C82" s="343"/>
      <c r="D82" s="343"/>
      <c r="E82" s="343"/>
      <c r="F82" s="191">
        <f>F75</f>
        <v>0.04644</v>
      </c>
      <c r="G82" s="192">
        <f>G75</f>
        <v>0</v>
      </c>
      <c r="H82" s="82"/>
      <c r="I82" s="82"/>
      <c r="J82" s="84"/>
      <c r="K82" s="84"/>
      <c r="L82" s="84"/>
      <c r="M82" s="84"/>
      <c r="N82" s="84"/>
      <c r="O82" s="84"/>
      <c r="P82" s="84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s="2" customFormat="1" ht="12.75" customHeight="1">
      <c r="A83" s="344" t="s">
        <v>77</v>
      </c>
      <c r="B83" s="345"/>
      <c r="C83" s="345"/>
      <c r="D83" s="345"/>
      <c r="E83" s="346"/>
      <c r="F83" s="182">
        <f>SUM(F79:F82)</f>
        <v>0.71994</v>
      </c>
      <c r="G83" s="193">
        <f>SUM(G79:G82)</f>
        <v>0</v>
      </c>
      <c r="H83" s="82"/>
      <c r="I83" s="82"/>
      <c r="J83" s="84"/>
      <c r="K83" s="84"/>
      <c r="L83" s="84"/>
      <c r="M83" s="84"/>
      <c r="N83" s="84"/>
      <c r="O83" s="84"/>
      <c r="P83" s="84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s="2" customFormat="1" ht="12.75" customHeight="1" thickBot="1">
      <c r="A84" s="347"/>
      <c r="B84" s="348"/>
      <c r="C84" s="348"/>
      <c r="D84" s="348"/>
      <c r="E84" s="348"/>
      <c r="F84" s="348"/>
      <c r="G84" s="349"/>
      <c r="H84" s="82"/>
      <c r="I84" s="82"/>
      <c r="J84" s="84"/>
      <c r="K84" s="84"/>
      <c r="L84" s="84"/>
      <c r="M84" s="84"/>
      <c r="N84" s="84"/>
      <c r="O84" s="84"/>
      <c r="P84" s="84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s="2" customFormat="1" ht="12.75" customHeight="1">
      <c r="A85" s="280" t="s">
        <v>88</v>
      </c>
      <c r="B85" s="281"/>
      <c r="C85" s="281"/>
      <c r="D85" s="281"/>
      <c r="E85" s="281"/>
      <c r="F85" s="281"/>
      <c r="G85" s="282"/>
      <c r="H85" s="82"/>
      <c r="I85" s="82"/>
      <c r="J85" s="84"/>
      <c r="K85" s="84"/>
      <c r="L85" s="84"/>
      <c r="M85" s="84"/>
      <c r="N85" s="84"/>
      <c r="O85" s="84"/>
      <c r="P85" s="84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s="2" customFormat="1" ht="12.75" customHeight="1">
      <c r="A86" s="163">
        <v>3</v>
      </c>
      <c r="B86" s="311" t="s">
        <v>69</v>
      </c>
      <c r="C86" s="311"/>
      <c r="D86" s="311"/>
      <c r="E86" s="311"/>
      <c r="F86" s="164" t="s">
        <v>13</v>
      </c>
      <c r="G86" s="165" t="s">
        <v>14</v>
      </c>
      <c r="H86" s="82"/>
      <c r="I86" s="82"/>
      <c r="J86" s="84"/>
      <c r="K86" s="84"/>
      <c r="L86" s="84"/>
      <c r="M86" s="84"/>
      <c r="N86" s="84"/>
      <c r="O86" s="84"/>
      <c r="P86" s="84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s="2" customFormat="1" ht="12.75" customHeight="1">
      <c r="A87" s="173" t="s">
        <v>1</v>
      </c>
      <c r="B87" s="321" t="s">
        <v>68</v>
      </c>
      <c r="C87" s="321"/>
      <c r="D87" s="321"/>
      <c r="E87" s="321"/>
      <c r="F87" s="194"/>
      <c r="G87" s="168"/>
      <c r="I87" s="82"/>
      <c r="J87" s="84"/>
      <c r="K87" s="84"/>
      <c r="L87" s="84"/>
      <c r="M87" s="84"/>
      <c r="N87" s="84"/>
      <c r="O87" s="84"/>
      <c r="P87" s="84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s="2" customFormat="1" ht="12.75" customHeight="1">
      <c r="A88" s="173" t="s">
        <v>3</v>
      </c>
      <c r="B88" s="321" t="s">
        <v>112</v>
      </c>
      <c r="C88" s="321"/>
      <c r="D88" s="321"/>
      <c r="E88" s="321"/>
      <c r="F88" s="194"/>
      <c r="G88" s="168"/>
      <c r="H88" s="96" t="s">
        <v>179</v>
      </c>
      <c r="I88" s="86"/>
      <c r="J88" s="84"/>
      <c r="K88" s="84"/>
      <c r="L88" s="84"/>
      <c r="M88" s="84"/>
      <c r="N88" s="84"/>
      <c r="O88" s="84"/>
      <c r="P88" s="84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s="2" customFormat="1" ht="12.75" customHeight="1">
      <c r="A89" s="173" t="s">
        <v>5</v>
      </c>
      <c r="B89" s="321" t="s">
        <v>60</v>
      </c>
      <c r="C89" s="321"/>
      <c r="D89" s="321"/>
      <c r="E89" s="321"/>
      <c r="F89" s="194"/>
      <c r="G89" s="168"/>
      <c r="H89" s="82"/>
      <c r="I89" s="82"/>
      <c r="J89" s="84"/>
      <c r="K89" s="84"/>
      <c r="L89" s="84"/>
      <c r="M89" s="84"/>
      <c r="N89" s="84"/>
      <c r="O89" s="84"/>
      <c r="P89" s="84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s="2" customFormat="1" ht="12.75" customHeight="1">
      <c r="A90" s="173" t="s">
        <v>230</v>
      </c>
      <c r="B90" s="321" t="s">
        <v>231</v>
      </c>
      <c r="C90" s="321"/>
      <c r="D90" s="321"/>
      <c r="E90" s="321"/>
      <c r="F90" s="194"/>
      <c r="G90" s="168"/>
      <c r="H90" s="82"/>
      <c r="I90" s="82"/>
      <c r="J90" s="84"/>
      <c r="K90" s="84"/>
      <c r="L90" s="84"/>
      <c r="M90" s="84"/>
      <c r="N90" s="84"/>
      <c r="O90" s="84"/>
      <c r="P90" s="84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s="2" customFormat="1" ht="12.75" customHeight="1">
      <c r="A91" s="173" t="s">
        <v>7</v>
      </c>
      <c r="B91" s="321" t="s">
        <v>59</v>
      </c>
      <c r="C91" s="321"/>
      <c r="D91" s="321"/>
      <c r="E91" s="321"/>
      <c r="F91" s="194"/>
      <c r="G91" s="168"/>
      <c r="H91" s="82"/>
      <c r="I91" s="86"/>
      <c r="J91" s="84"/>
      <c r="K91" s="84"/>
      <c r="L91" s="84"/>
      <c r="M91" s="84"/>
      <c r="N91" s="84"/>
      <c r="O91" s="84"/>
      <c r="P91" s="84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s="2" customFormat="1" ht="12.75" customHeight="1">
      <c r="A92" s="173" t="s">
        <v>9</v>
      </c>
      <c r="B92" s="321" t="s">
        <v>61</v>
      </c>
      <c r="C92" s="321"/>
      <c r="D92" s="321"/>
      <c r="E92" s="321"/>
      <c r="F92" s="194"/>
      <c r="G92" s="168"/>
      <c r="H92" s="82"/>
      <c r="I92" s="148"/>
      <c r="J92" s="84"/>
      <c r="K92" s="84"/>
      <c r="L92" s="84"/>
      <c r="M92" s="84"/>
      <c r="N92" s="84"/>
      <c r="O92" s="84"/>
      <c r="P92" s="84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s="2" customFormat="1" ht="12.75" customHeight="1">
      <c r="A93" s="173" t="s">
        <v>15</v>
      </c>
      <c r="B93" s="321" t="s">
        <v>18</v>
      </c>
      <c r="C93" s="321"/>
      <c r="D93" s="321"/>
      <c r="E93" s="321"/>
      <c r="F93" s="194"/>
      <c r="G93" s="168"/>
      <c r="H93" s="82"/>
      <c r="I93" s="82"/>
      <c r="J93" s="84"/>
      <c r="K93" s="84"/>
      <c r="L93" s="84"/>
      <c r="M93" s="84"/>
      <c r="N93" s="84"/>
      <c r="O93" s="84"/>
      <c r="P93" s="84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s="2" customFormat="1" ht="12.75" customHeight="1">
      <c r="A94" s="173" t="s">
        <v>16</v>
      </c>
      <c r="B94" s="321" t="s">
        <v>62</v>
      </c>
      <c r="C94" s="321"/>
      <c r="D94" s="321"/>
      <c r="E94" s="321"/>
      <c r="F94" s="194"/>
      <c r="G94" s="168"/>
      <c r="H94" s="82"/>
      <c r="I94" s="82"/>
      <c r="J94" s="84"/>
      <c r="K94" s="84"/>
      <c r="L94" s="84"/>
      <c r="M94" s="84"/>
      <c r="N94" s="84"/>
      <c r="O94" s="84"/>
      <c r="P94" s="84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s="2" customFormat="1" ht="12.75" customHeight="1">
      <c r="A95" s="173" t="s">
        <v>17</v>
      </c>
      <c r="B95" s="321" t="s">
        <v>108</v>
      </c>
      <c r="C95" s="321"/>
      <c r="D95" s="321"/>
      <c r="E95" s="321"/>
      <c r="F95" s="194"/>
      <c r="G95" s="168"/>
      <c r="H95" s="82"/>
      <c r="I95" s="82"/>
      <c r="J95" s="84"/>
      <c r="K95" s="84"/>
      <c r="L95" s="84"/>
      <c r="M95" s="84"/>
      <c r="N95" s="84"/>
      <c r="O95" s="84"/>
      <c r="P95" s="84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s="2" customFormat="1" ht="12.75" customHeight="1">
      <c r="A96" s="173" t="s">
        <v>110</v>
      </c>
      <c r="B96" s="321" t="s">
        <v>109</v>
      </c>
      <c r="C96" s="321"/>
      <c r="D96" s="321"/>
      <c r="E96" s="321"/>
      <c r="F96" s="194"/>
      <c r="G96" s="168"/>
      <c r="H96" s="82"/>
      <c r="I96" s="82"/>
      <c r="J96" s="84"/>
      <c r="K96" s="84"/>
      <c r="L96" s="84"/>
      <c r="M96" s="84"/>
      <c r="N96" s="84"/>
      <c r="O96" s="84"/>
      <c r="P96" s="84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s="2" customFormat="1" ht="12.75" customHeight="1">
      <c r="A97" s="173" t="s">
        <v>98</v>
      </c>
      <c r="B97" s="321" t="s">
        <v>22</v>
      </c>
      <c r="C97" s="321"/>
      <c r="D97" s="321"/>
      <c r="E97" s="321"/>
      <c r="F97" s="194"/>
      <c r="G97" s="168"/>
      <c r="H97" s="82"/>
      <c r="I97" s="82"/>
      <c r="J97" s="84"/>
      <c r="K97" s="84"/>
      <c r="L97" s="84"/>
      <c r="M97" s="84"/>
      <c r="N97" s="84"/>
      <c r="O97" s="84"/>
      <c r="P97" s="84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s="2" customFormat="1" ht="12.75" customHeight="1">
      <c r="A98" s="350" t="s">
        <v>65</v>
      </c>
      <c r="B98" s="351"/>
      <c r="C98" s="351"/>
      <c r="D98" s="351"/>
      <c r="E98" s="351"/>
      <c r="F98" s="352"/>
      <c r="G98" s="195">
        <f>SUM(G87:G97)</f>
        <v>0</v>
      </c>
      <c r="H98" s="86"/>
      <c r="I98" s="82"/>
      <c r="J98" s="84"/>
      <c r="K98" s="84"/>
      <c r="L98" s="84"/>
      <c r="M98" s="84"/>
      <c r="N98" s="84"/>
      <c r="O98" s="84"/>
      <c r="P98" s="84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s="2" customFormat="1" ht="12.75" customHeight="1" thickBot="1">
      <c r="A99" s="353"/>
      <c r="B99" s="354"/>
      <c r="C99" s="354"/>
      <c r="D99" s="354"/>
      <c r="E99" s="354"/>
      <c r="F99" s="354"/>
      <c r="G99" s="355"/>
      <c r="H99" s="82"/>
      <c r="I99" s="82"/>
      <c r="J99" s="84"/>
      <c r="K99" s="84"/>
      <c r="L99" s="84"/>
      <c r="M99" s="84"/>
      <c r="N99" s="84"/>
      <c r="O99" s="84"/>
      <c r="P99" s="84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s="2" customFormat="1" ht="12.75" customHeight="1">
      <c r="A100" s="280" t="s">
        <v>89</v>
      </c>
      <c r="B100" s="281"/>
      <c r="C100" s="281"/>
      <c r="D100" s="281"/>
      <c r="E100" s="281"/>
      <c r="F100" s="281"/>
      <c r="G100" s="282"/>
      <c r="H100" s="82"/>
      <c r="I100" s="82"/>
      <c r="J100" s="84"/>
      <c r="K100" s="84"/>
      <c r="L100" s="84"/>
      <c r="M100" s="84"/>
      <c r="N100" s="84"/>
      <c r="O100" s="84"/>
      <c r="P100" s="84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s="2" customFormat="1" ht="12.75" customHeight="1">
      <c r="A101" s="163">
        <v>4</v>
      </c>
      <c r="B101" s="311" t="s">
        <v>19</v>
      </c>
      <c r="C101" s="311"/>
      <c r="D101" s="311"/>
      <c r="E101" s="311"/>
      <c r="F101" s="164" t="s">
        <v>13</v>
      </c>
      <c r="G101" s="165" t="s">
        <v>14</v>
      </c>
      <c r="H101" s="82"/>
      <c r="I101" s="82"/>
      <c r="J101" s="84"/>
      <c r="K101" s="84"/>
      <c r="L101" s="84"/>
      <c r="M101" s="84"/>
      <c r="N101" s="84"/>
      <c r="O101" s="84"/>
      <c r="P101" s="84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s="2" customFormat="1" ht="12.75" customHeight="1">
      <c r="A102" s="173" t="s">
        <v>1</v>
      </c>
      <c r="B102" s="321" t="s">
        <v>38</v>
      </c>
      <c r="C102" s="321"/>
      <c r="D102" s="321"/>
      <c r="E102" s="321"/>
      <c r="F102" s="196"/>
      <c r="G102" s="168"/>
      <c r="H102" s="95"/>
      <c r="I102" s="82"/>
      <c r="J102" s="84"/>
      <c r="K102" s="84"/>
      <c r="L102" s="84"/>
      <c r="M102" s="84"/>
      <c r="N102" s="84"/>
      <c r="O102" s="84"/>
      <c r="P102" s="84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s="2" customFormat="1" ht="12.75" customHeight="1">
      <c r="A103" s="173" t="s">
        <v>3</v>
      </c>
      <c r="B103" s="321" t="s">
        <v>63</v>
      </c>
      <c r="C103" s="321"/>
      <c r="D103" s="321"/>
      <c r="E103" s="321"/>
      <c r="F103" s="196"/>
      <c r="G103" s="168"/>
      <c r="H103" s="95"/>
      <c r="I103" s="82"/>
      <c r="J103" s="84"/>
      <c r="K103" s="84"/>
      <c r="L103" s="84"/>
      <c r="M103" s="84"/>
      <c r="N103" s="84"/>
      <c r="O103" s="84"/>
      <c r="P103" s="84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s="2" customFormat="1" ht="12.75" customHeight="1">
      <c r="A104" s="173" t="s">
        <v>5</v>
      </c>
      <c r="B104" s="321" t="s">
        <v>20</v>
      </c>
      <c r="C104" s="321"/>
      <c r="D104" s="321"/>
      <c r="E104" s="321"/>
      <c r="F104" s="196"/>
      <c r="G104" s="168"/>
      <c r="H104" s="82"/>
      <c r="I104" s="82"/>
      <c r="J104" s="84"/>
      <c r="K104" s="84"/>
      <c r="L104" s="84"/>
      <c r="M104" s="84"/>
      <c r="N104" s="84"/>
      <c r="O104" s="84"/>
      <c r="P104" s="84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s="2" customFormat="1" ht="12.75" customHeight="1">
      <c r="A105" s="173" t="s">
        <v>7</v>
      </c>
      <c r="B105" s="321" t="s">
        <v>195</v>
      </c>
      <c r="C105" s="321"/>
      <c r="D105" s="321"/>
      <c r="E105" s="321"/>
      <c r="F105" s="196"/>
      <c r="G105" s="168"/>
      <c r="H105" s="82"/>
      <c r="I105" s="82"/>
      <c r="J105" s="84"/>
      <c r="K105" s="84"/>
      <c r="L105" s="84"/>
      <c r="M105" s="84"/>
      <c r="N105" s="84"/>
      <c r="O105" s="84"/>
      <c r="P105" s="84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s="2" customFormat="1" ht="12.75" customHeight="1">
      <c r="A106" s="173" t="s">
        <v>7</v>
      </c>
      <c r="B106" s="321" t="s">
        <v>111</v>
      </c>
      <c r="C106" s="321"/>
      <c r="D106" s="321"/>
      <c r="E106" s="321"/>
      <c r="F106" s="196"/>
      <c r="G106" s="168"/>
      <c r="H106" s="82"/>
      <c r="I106" s="82"/>
      <c r="J106" s="84"/>
      <c r="K106" s="84"/>
      <c r="L106" s="84"/>
      <c r="M106" s="84"/>
      <c r="N106" s="84"/>
      <c r="O106" s="84"/>
      <c r="P106" s="84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s="2" customFormat="1" ht="12.75" customHeight="1">
      <c r="A107" s="173" t="s">
        <v>15</v>
      </c>
      <c r="B107" s="321" t="s">
        <v>107</v>
      </c>
      <c r="C107" s="321"/>
      <c r="D107" s="321"/>
      <c r="E107" s="321"/>
      <c r="F107" s="196"/>
      <c r="G107" s="168"/>
      <c r="H107" s="82"/>
      <c r="I107" s="95"/>
      <c r="J107" s="84"/>
      <c r="K107" s="84"/>
      <c r="L107" s="84"/>
      <c r="M107" s="84"/>
      <c r="N107" s="84"/>
      <c r="O107" s="84"/>
      <c r="P107" s="84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s="2" customFormat="1" ht="12.75" customHeight="1">
      <c r="A108" s="173" t="s">
        <v>16</v>
      </c>
      <c r="B108" s="321" t="s">
        <v>22</v>
      </c>
      <c r="C108" s="321"/>
      <c r="D108" s="321"/>
      <c r="E108" s="321"/>
      <c r="F108" s="196"/>
      <c r="G108" s="168"/>
      <c r="H108" s="95"/>
      <c r="I108" s="82"/>
      <c r="J108" s="84"/>
      <c r="K108" s="84"/>
      <c r="L108" s="84"/>
      <c r="M108" s="84"/>
      <c r="N108" s="84"/>
      <c r="O108" s="84"/>
      <c r="P108" s="84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s="2" customFormat="1" ht="12.75" customHeight="1">
      <c r="A109" s="344" t="s">
        <v>66</v>
      </c>
      <c r="B109" s="345"/>
      <c r="C109" s="345"/>
      <c r="D109" s="345"/>
      <c r="E109" s="345"/>
      <c r="F109" s="356"/>
      <c r="G109" s="172">
        <f>SUM(G102:G108)</f>
        <v>0</v>
      </c>
      <c r="H109" s="86"/>
      <c r="I109" s="82"/>
      <c r="J109" s="84"/>
      <c r="K109" s="84"/>
      <c r="L109" s="84"/>
      <c r="M109" s="84"/>
      <c r="N109" s="84"/>
      <c r="O109" s="84"/>
      <c r="P109" s="84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16" ht="12.75" customHeight="1" thickBot="1">
      <c r="A110" s="357"/>
      <c r="B110" s="358"/>
      <c r="C110" s="358"/>
      <c r="D110" s="358"/>
      <c r="E110" s="358"/>
      <c r="F110" s="358"/>
      <c r="G110" s="359"/>
      <c r="H110" s="82"/>
      <c r="I110" s="85"/>
      <c r="J110" s="81"/>
      <c r="K110" s="81"/>
      <c r="L110" s="81"/>
      <c r="M110" s="81"/>
      <c r="N110" s="81"/>
      <c r="O110" s="81"/>
      <c r="P110" s="81"/>
    </row>
    <row r="111" spans="1:16" ht="12.75" customHeight="1" thickBot="1">
      <c r="A111" s="280" t="s">
        <v>113</v>
      </c>
      <c r="B111" s="360"/>
      <c r="C111" s="360"/>
      <c r="D111" s="360"/>
      <c r="E111" s="360"/>
      <c r="F111" s="360"/>
      <c r="G111" s="197">
        <f>G31+G83+G98+G109</f>
        <v>0</v>
      </c>
      <c r="H111" s="85"/>
      <c r="I111" s="85"/>
      <c r="J111" s="81"/>
      <c r="K111" s="81"/>
      <c r="L111" s="81"/>
      <c r="M111" s="81"/>
      <c r="N111" s="81"/>
      <c r="O111" s="81"/>
      <c r="P111" s="81"/>
    </row>
    <row r="112" spans="1:16" ht="12.75" customHeight="1" thickBot="1">
      <c r="A112" s="361"/>
      <c r="B112" s="362"/>
      <c r="C112" s="362"/>
      <c r="D112" s="362"/>
      <c r="E112" s="362"/>
      <c r="F112" s="362"/>
      <c r="G112" s="363"/>
      <c r="H112" s="85"/>
      <c r="I112" s="85"/>
      <c r="J112" s="81"/>
      <c r="K112" s="81"/>
      <c r="L112" s="81"/>
      <c r="M112" s="81"/>
      <c r="N112" s="81"/>
      <c r="O112" s="81"/>
      <c r="P112" s="81"/>
    </row>
    <row r="113" spans="1:16" ht="12.75" customHeight="1">
      <c r="A113" s="280" t="s">
        <v>114</v>
      </c>
      <c r="B113" s="281"/>
      <c r="C113" s="281"/>
      <c r="D113" s="281"/>
      <c r="E113" s="281"/>
      <c r="F113" s="281"/>
      <c r="G113" s="282"/>
      <c r="H113" s="85"/>
      <c r="I113" s="85"/>
      <c r="J113" s="81"/>
      <c r="K113" s="81"/>
      <c r="L113" s="81"/>
      <c r="M113" s="81"/>
      <c r="N113" s="81"/>
      <c r="O113" s="81"/>
      <c r="P113" s="81"/>
    </row>
    <row r="114" spans="1:16" ht="12.75" customHeight="1">
      <c r="A114" s="163">
        <v>5</v>
      </c>
      <c r="B114" s="364" t="s">
        <v>115</v>
      </c>
      <c r="C114" s="365"/>
      <c r="D114" s="365"/>
      <c r="E114" s="366"/>
      <c r="F114" s="164" t="s">
        <v>13</v>
      </c>
      <c r="G114" s="165" t="s">
        <v>14</v>
      </c>
      <c r="H114" s="85"/>
      <c r="I114" s="85"/>
      <c r="J114" s="81"/>
      <c r="K114" s="81"/>
      <c r="L114" s="81"/>
      <c r="M114" s="81"/>
      <c r="N114" s="81"/>
      <c r="O114" s="81"/>
      <c r="P114" s="81"/>
    </row>
    <row r="115" spans="1:16" ht="12.75" customHeight="1">
      <c r="A115" s="173" t="s">
        <v>1</v>
      </c>
      <c r="B115" s="321" t="s">
        <v>116</v>
      </c>
      <c r="C115" s="321"/>
      <c r="D115" s="321"/>
      <c r="E115" s="321"/>
      <c r="F115" s="194"/>
      <c r="G115" s="198">
        <f>F115*$G$111</f>
        <v>0</v>
      </c>
      <c r="H115" s="85"/>
      <c r="I115" s="85"/>
      <c r="J115" s="81"/>
      <c r="K115" s="81"/>
      <c r="L115" s="81"/>
      <c r="M115" s="81"/>
      <c r="N115" s="81"/>
      <c r="O115" s="81"/>
      <c r="P115" s="81"/>
    </row>
    <row r="116" spans="1:16" ht="12.75" customHeight="1">
      <c r="A116" s="173" t="s">
        <v>3</v>
      </c>
      <c r="B116" s="321" t="s">
        <v>117</v>
      </c>
      <c r="C116" s="321"/>
      <c r="D116" s="321"/>
      <c r="E116" s="321"/>
      <c r="F116" s="194"/>
      <c r="G116" s="198">
        <f>F116*$G$111</f>
        <v>0</v>
      </c>
      <c r="H116" s="85"/>
      <c r="I116" s="85"/>
      <c r="J116" s="81"/>
      <c r="K116" s="81"/>
      <c r="L116" s="81"/>
      <c r="M116" s="81"/>
      <c r="N116" s="81"/>
      <c r="O116" s="81"/>
      <c r="P116" s="81"/>
    </row>
    <row r="117" spans="1:16" ht="12.75" customHeight="1">
      <c r="A117" s="173" t="s">
        <v>5</v>
      </c>
      <c r="B117" s="321" t="s">
        <v>118</v>
      </c>
      <c r="C117" s="321"/>
      <c r="D117" s="321"/>
      <c r="E117" s="321"/>
      <c r="F117" s="194"/>
      <c r="G117" s="198">
        <f>F117*$G$111</f>
        <v>0</v>
      </c>
      <c r="H117" s="85"/>
      <c r="I117" s="85"/>
      <c r="J117" s="81"/>
      <c r="K117" s="81"/>
      <c r="L117" s="81"/>
      <c r="M117" s="81"/>
      <c r="N117" s="81"/>
      <c r="O117" s="81"/>
      <c r="P117" s="81"/>
    </row>
    <row r="118" spans="1:40" s="2" customFormat="1" ht="12.75" customHeight="1">
      <c r="A118" s="344" t="s">
        <v>119</v>
      </c>
      <c r="B118" s="345"/>
      <c r="C118" s="345"/>
      <c r="D118" s="345"/>
      <c r="E118" s="345"/>
      <c r="F118" s="199">
        <f>SUM(F115:F117)</f>
        <v>0</v>
      </c>
      <c r="G118" s="172">
        <f>SUM(G115:G117)</f>
        <v>0</v>
      </c>
      <c r="H118" s="85"/>
      <c r="I118" s="82"/>
      <c r="J118" s="84"/>
      <c r="K118" s="84"/>
      <c r="L118" s="84"/>
      <c r="M118" s="84"/>
      <c r="N118" s="84"/>
      <c r="O118" s="84"/>
      <c r="P118" s="84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s="2" customFormat="1" ht="12.75" customHeight="1" thickBot="1">
      <c r="A119" s="347"/>
      <c r="B119" s="348"/>
      <c r="C119" s="348"/>
      <c r="D119" s="348"/>
      <c r="E119" s="348"/>
      <c r="F119" s="348"/>
      <c r="G119" s="349"/>
      <c r="H119" s="82"/>
      <c r="I119" s="82"/>
      <c r="J119" s="84"/>
      <c r="K119" s="84"/>
      <c r="L119" s="84"/>
      <c r="M119" s="84"/>
      <c r="N119" s="84"/>
      <c r="O119" s="84"/>
      <c r="P119" s="84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s="2" customFormat="1" ht="12.75" customHeight="1">
      <c r="A120" s="280" t="s">
        <v>120</v>
      </c>
      <c r="B120" s="281"/>
      <c r="C120" s="281"/>
      <c r="D120" s="281"/>
      <c r="E120" s="281"/>
      <c r="F120" s="281"/>
      <c r="G120" s="282"/>
      <c r="H120" s="82"/>
      <c r="I120" s="82"/>
      <c r="J120" s="84"/>
      <c r="K120" s="84"/>
      <c r="L120" s="84"/>
      <c r="M120" s="84"/>
      <c r="N120" s="84"/>
      <c r="O120" s="84"/>
      <c r="P120" s="84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s="2" customFormat="1" ht="12.75" customHeight="1">
      <c r="A121" s="163">
        <v>6</v>
      </c>
      <c r="B121" s="311" t="s">
        <v>121</v>
      </c>
      <c r="C121" s="311"/>
      <c r="D121" s="311"/>
      <c r="E121" s="311"/>
      <c r="F121" s="200" t="s">
        <v>13</v>
      </c>
      <c r="G121" s="165" t="s">
        <v>14</v>
      </c>
      <c r="H121" s="82"/>
      <c r="I121" s="82"/>
      <c r="J121" s="84"/>
      <c r="K121" s="84"/>
      <c r="L121" s="84"/>
      <c r="M121" s="84"/>
      <c r="N121" s="84"/>
      <c r="O121" s="84"/>
      <c r="P121" s="84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s="2" customFormat="1" ht="12.75" customHeight="1">
      <c r="A122" s="173" t="s">
        <v>1</v>
      </c>
      <c r="B122" s="321" t="s">
        <v>122</v>
      </c>
      <c r="C122" s="321"/>
      <c r="D122" s="321"/>
      <c r="E122" s="321"/>
      <c r="F122" s="174"/>
      <c r="G122" s="201">
        <f>($G$111+$G$118)/(1-$F$125)*F122</f>
        <v>0</v>
      </c>
      <c r="H122" s="96"/>
      <c r="I122" s="82"/>
      <c r="J122" s="84"/>
      <c r="K122" s="84"/>
      <c r="L122" s="84"/>
      <c r="M122" s="84"/>
      <c r="N122" s="84"/>
      <c r="O122" s="84"/>
      <c r="P122" s="84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s="2" customFormat="1" ht="12.75" customHeight="1">
      <c r="A123" s="173" t="s">
        <v>3</v>
      </c>
      <c r="B123" s="321" t="s">
        <v>123</v>
      </c>
      <c r="C123" s="321"/>
      <c r="D123" s="321"/>
      <c r="E123" s="321"/>
      <c r="F123" s="174"/>
      <c r="G123" s="201">
        <f>($G$111+$G$118)/(1-$F$125)*F123</f>
        <v>0</v>
      </c>
      <c r="H123" s="82"/>
      <c r="I123" s="82"/>
      <c r="J123" s="84"/>
      <c r="K123" s="84"/>
      <c r="L123" s="84"/>
      <c r="M123" s="84"/>
      <c r="N123" s="84"/>
      <c r="O123" s="84"/>
      <c r="P123" s="84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s="2" customFormat="1" ht="12.75" customHeight="1">
      <c r="A124" s="173" t="s">
        <v>5</v>
      </c>
      <c r="B124" s="321" t="s">
        <v>124</v>
      </c>
      <c r="C124" s="321"/>
      <c r="D124" s="321"/>
      <c r="E124" s="321"/>
      <c r="F124" s="174"/>
      <c r="G124" s="201">
        <f>($G$111+$G$118)/(1-$F$125)*F124</f>
        <v>0</v>
      </c>
      <c r="H124" s="82"/>
      <c r="I124" s="82"/>
      <c r="J124" s="84"/>
      <c r="K124" s="84"/>
      <c r="L124" s="84"/>
      <c r="M124" s="84"/>
      <c r="N124" s="84"/>
      <c r="O124" s="84"/>
      <c r="P124" s="84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s="2" customFormat="1" ht="12.75" customHeight="1">
      <c r="A125" s="344" t="s">
        <v>125</v>
      </c>
      <c r="B125" s="367"/>
      <c r="C125" s="367"/>
      <c r="D125" s="367"/>
      <c r="E125" s="368"/>
      <c r="F125" s="176">
        <f>SUM(F122:F124)</f>
        <v>0</v>
      </c>
      <c r="G125" s="202">
        <f>SUM(G122:G124)</f>
        <v>0</v>
      </c>
      <c r="H125" s="82"/>
      <c r="I125" s="82"/>
      <c r="J125" s="84"/>
      <c r="K125" s="84"/>
      <c r="L125" s="84"/>
      <c r="M125" s="84"/>
      <c r="N125" s="84"/>
      <c r="O125" s="84"/>
      <c r="P125" s="84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s="5" customFormat="1" ht="12.75" customHeight="1" thickBot="1">
      <c r="A126" s="369"/>
      <c r="B126" s="370"/>
      <c r="C126" s="370"/>
      <c r="D126" s="370"/>
      <c r="E126" s="370"/>
      <c r="F126" s="370"/>
      <c r="G126" s="371"/>
      <c r="H126" s="82"/>
      <c r="I126" s="149"/>
      <c r="J126" s="98"/>
      <c r="K126" s="98"/>
      <c r="L126" s="98"/>
      <c r="M126" s="98"/>
      <c r="N126" s="98"/>
      <c r="O126" s="98"/>
      <c r="P126" s="98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1:40" s="5" customFormat="1" ht="12.75" customHeight="1" thickBot="1">
      <c r="A127" s="372" t="s">
        <v>126</v>
      </c>
      <c r="B127" s="373"/>
      <c r="C127" s="373"/>
      <c r="D127" s="373"/>
      <c r="E127" s="373"/>
      <c r="F127" s="373"/>
      <c r="G127" s="203">
        <f>G111+G118+G125</f>
        <v>0</v>
      </c>
      <c r="H127" s="97"/>
      <c r="I127" s="97"/>
      <c r="J127" s="98"/>
      <c r="K127" s="98"/>
      <c r="L127" s="98"/>
      <c r="M127" s="98"/>
      <c r="N127" s="98"/>
      <c r="O127" s="98"/>
      <c r="P127" s="98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1:40" ht="12.75" customHeight="1" thickBot="1">
      <c r="A128" s="374"/>
      <c r="B128" s="375"/>
      <c r="C128" s="375"/>
      <c r="D128" s="375"/>
      <c r="E128" s="375"/>
      <c r="F128" s="375"/>
      <c r="G128" s="376"/>
      <c r="H128" s="97"/>
      <c r="I128" s="82"/>
      <c r="J128" s="84"/>
      <c r="K128" s="84"/>
      <c r="L128" s="84"/>
      <c r="M128" s="84"/>
      <c r="N128" s="84"/>
      <c r="O128" s="84"/>
      <c r="P128" s="84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</row>
    <row r="129" spans="1:40" ht="12.75" customHeight="1">
      <c r="A129" s="377" t="s">
        <v>234</v>
      </c>
      <c r="B129" s="378"/>
      <c r="C129" s="378"/>
      <c r="D129" s="378"/>
      <c r="E129" s="378"/>
      <c r="F129" s="378"/>
      <c r="G129" s="379"/>
      <c r="H129" s="85"/>
      <c r="I129" s="82"/>
      <c r="J129" s="84"/>
      <c r="K129" s="84"/>
      <c r="L129" s="84"/>
      <c r="M129" s="84"/>
      <c r="N129" s="84"/>
      <c r="O129" s="84"/>
      <c r="P129" s="84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</row>
    <row r="130" spans="1:40" ht="12.75" customHeight="1">
      <c r="A130" s="380" t="s">
        <v>83</v>
      </c>
      <c r="B130" s="381"/>
      <c r="C130" s="381" t="s">
        <v>82</v>
      </c>
      <c r="D130" s="381" t="s">
        <v>173</v>
      </c>
      <c r="E130" s="381" t="s">
        <v>84</v>
      </c>
      <c r="F130" s="381" t="s">
        <v>85</v>
      </c>
      <c r="G130" s="383" t="s">
        <v>86</v>
      </c>
      <c r="H130" s="85"/>
      <c r="I130" s="82"/>
      <c r="J130" s="84"/>
      <c r="K130" s="84"/>
      <c r="L130" s="84"/>
      <c r="M130" s="84"/>
      <c r="N130" s="84"/>
      <c r="O130" s="84"/>
      <c r="P130" s="84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</row>
    <row r="131" spans="1:40" ht="12.75" customHeight="1">
      <c r="A131" s="380"/>
      <c r="B131" s="381"/>
      <c r="C131" s="381"/>
      <c r="D131" s="381"/>
      <c r="E131" s="381"/>
      <c r="F131" s="381"/>
      <c r="G131" s="383"/>
      <c r="H131" s="85"/>
      <c r="I131" s="82"/>
      <c r="J131" s="99"/>
      <c r="K131" s="84"/>
      <c r="L131" s="84"/>
      <c r="M131" s="84"/>
      <c r="N131" s="84"/>
      <c r="O131" s="84"/>
      <c r="P131" s="84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</row>
    <row r="132" spans="1:40" ht="12.75" customHeight="1">
      <c r="A132" s="384" t="s">
        <v>132</v>
      </c>
      <c r="B132" s="321"/>
      <c r="C132" s="122">
        <f>630/7</f>
        <v>90</v>
      </c>
      <c r="D132" s="205">
        <v>0.5</v>
      </c>
      <c r="E132" s="206">
        <f>C132*(D132+1)*$G$31/220</f>
        <v>0</v>
      </c>
      <c r="F132" s="206">
        <f>E132*(1+$F$83)</f>
        <v>0</v>
      </c>
      <c r="G132" s="207">
        <f>F132/(1-$F$125)</f>
        <v>0</v>
      </c>
      <c r="H132" s="85"/>
      <c r="I132" s="230"/>
      <c r="J132" s="231"/>
      <c r="K132" s="231"/>
      <c r="L132" s="232"/>
      <c r="M132" s="232"/>
      <c r="N132" s="232"/>
      <c r="O132" s="232"/>
      <c r="P132" s="232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</row>
    <row r="133" spans="1:40" ht="12.75" customHeight="1">
      <c r="A133" s="384" t="s">
        <v>133</v>
      </c>
      <c r="B133" s="321"/>
      <c r="C133" s="228">
        <f>135/7</f>
        <v>19</v>
      </c>
      <c r="D133" s="205">
        <v>1</v>
      </c>
      <c r="E133" s="206">
        <f>C133*(D133+1)/220*$G$31</f>
        <v>0</v>
      </c>
      <c r="F133" s="206">
        <f>E133*(1+$F$83)</f>
        <v>0</v>
      </c>
      <c r="G133" s="207">
        <f>F133/(1-$F$125)</f>
        <v>0</v>
      </c>
      <c r="H133" s="85"/>
      <c r="I133" s="230"/>
      <c r="J133" s="233" t="s">
        <v>193</v>
      </c>
      <c r="K133" s="232"/>
      <c r="L133" s="232"/>
      <c r="M133" s="232"/>
      <c r="N133" s="232"/>
      <c r="O133" s="232"/>
      <c r="P133" s="232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</row>
    <row r="134" spans="1:40" ht="12.75" customHeight="1" thickBot="1">
      <c r="A134" s="385" t="s">
        <v>192</v>
      </c>
      <c r="B134" s="386"/>
      <c r="C134" s="229">
        <f>135/7</f>
        <v>19</v>
      </c>
      <c r="D134" s="209">
        <v>0.2</v>
      </c>
      <c r="E134" s="210">
        <f>C134*$G$31/220*(1+D132)*(1+D134)*(1/52.5*60)</f>
        <v>0</v>
      </c>
      <c r="F134" s="210">
        <f>E134*(1+$F$83)</f>
        <v>0</v>
      </c>
      <c r="G134" s="211">
        <f>F134/(1-$F$125)</f>
        <v>0</v>
      </c>
      <c r="H134" s="85"/>
      <c r="I134" s="86"/>
      <c r="J134" s="84"/>
      <c r="K134" s="84"/>
      <c r="L134" s="84"/>
      <c r="M134" s="84"/>
      <c r="N134" s="84"/>
      <c r="O134" s="84"/>
      <c r="P134" s="84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</row>
    <row r="135" spans="1:40" ht="12.75" customHeight="1" thickBot="1">
      <c r="A135" s="387" t="s">
        <v>127</v>
      </c>
      <c r="B135" s="388"/>
      <c r="C135" s="388"/>
      <c r="D135" s="388"/>
      <c r="E135" s="388"/>
      <c r="F135" s="389"/>
      <c r="G135" s="212">
        <f>SUM(G132:G134)</f>
        <v>0</v>
      </c>
      <c r="H135" s="85"/>
      <c r="I135" s="82"/>
      <c r="J135" s="84"/>
      <c r="K135" s="84"/>
      <c r="L135" s="84"/>
      <c r="M135" s="84"/>
      <c r="N135" s="84"/>
      <c r="O135" s="84"/>
      <c r="P135" s="84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</row>
    <row r="136" spans="1:40" ht="12.75" customHeight="1" thickBot="1">
      <c r="A136" s="390"/>
      <c r="B136" s="391"/>
      <c r="C136" s="391"/>
      <c r="D136" s="391"/>
      <c r="E136" s="391"/>
      <c r="F136" s="391"/>
      <c r="G136" s="392"/>
      <c r="H136" s="85"/>
      <c r="I136" s="82"/>
      <c r="J136" s="84"/>
      <c r="K136" s="84"/>
      <c r="L136" s="84"/>
      <c r="M136" s="84"/>
      <c r="N136" s="84"/>
      <c r="O136" s="84"/>
      <c r="P136" s="84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</row>
    <row r="137" spans="1:40" ht="38.25" customHeight="1">
      <c r="A137" s="407" t="s">
        <v>32</v>
      </c>
      <c r="B137" s="408"/>
      <c r="C137" s="408"/>
      <c r="D137" s="408"/>
      <c r="E137" s="408"/>
      <c r="F137" s="408"/>
      <c r="G137" s="409"/>
      <c r="H137" s="85"/>
      <c r="I137" s="84"/>
      <c r="J137" s="84"/>
      <c r="K137" s="84"/>
      <c r="L137" s="84"/>
      <c r="M137" s="84"/>
      <c r="N137" s="84"/>
      <c r="O137" s="84"/>
      <c r="P137" s="84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</row>
    <row r="138" spans="1:40" ht="33.75">
      <c r="A138" s="213" t="s">
        <v>196</v>
      </c>
      <c r="B138" s="410" t="s">
        <v>44</v>
      </c>
      <c r="C138" s="411"/>
      <c r="D138" s="412"/>
      <c r="E138" s="214" t="s">
        <v>167</v>
      </c>
      <c r="F138" s="214" t="s">
        <v>33</v>
      </c>
      <c r="G138" s="215" t="s">
        <v>203</v>
      </c>
      <c r="H138" s="84"/>
      <c r="I138" s="84"/>
      <c r="J138" s="84"/>
      <c r="K138" s="84"/>
      <c r="L138" s="84"/>
      <c r="M138" s="84"/>
      <c r="N138" s="84"/>
      <c r="O138" s="84"/>
      <c r="P138" s="84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</row>
    <row r="139" spans="1:40" ht="12.75" thickBot="1">
      <c r="A139" s="216"/>
      <c r="B139" s="393" t="str">
        <f>B18</f>
        <v>Assistente Administrativo II</v>
      </c>
      <c r="C139" s="394"/>
      <c r="D139" s="395"/>
      <c r="E139" s="217">
        <v>1</v>
      </c>
      <c r="F139" s="218">
        <f>G127</f>
        <v>0</v>
      </c>
      <c r="G139" s="222">
        <f>F139*E139</f>
        <v>0</v>
      </c>
      <c r="H139" s="157" t="s">
        <v>204</v>
      </c>
      <c r="I139" s="84"/>
      <c r="J139" s="84"/>
      <c r="K139" s="84"/>
      <c r="L139" s="84"/>
      <c r="M139" s="84"/>
      <c r="N139" s="84"/>
      <c r="O139" s="84"/>
      <c r="P139" s="84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</row>
    <row r="140" spans="1:40" ht="12.75" thickBot="1">
      <c r="A140" s="396" t="s">
        <v>194</v>
      </c>
      <c r="B140" s="397"/>
      <c r="C140" s="397"/>
      <c r="D140" s="397"/>
      <c r="E140" s="397"/>
      <c r="F140" s="398"/>
      <c r="G140" s="223">
        <f>G139*12</f>
        <v>0</v>
      </c>
      <c r="H140" s="157" t="s">
        <v>229</v>
      </c>
      <c r="I140" s="84"/>
      <c r="J140" s="84"/>
      <c r="K140" s="84"/>
      <c r="L140" s="84"/>
      <c r="M140" s="84"/>
      <c r="N140" s="84"/>
      <c r="O140" s="84"/>
      <c r="P140" s="84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</row>
    <row r="141" spans="1:40" ht="12" thickBot="1">
      <c r="A141" s="390"/>
      <c r="B141" s="391"/>
      <c r="C141" s="391"/>
      <c r="D141" s="391"/>
      <c r="E141" s="391"/>
      <c r="F141" s="391"/>
      <c r="G141" s="392"/>
      <c r="H141" s="84"/>
      <c r="I141" s="84"/>
      <c r="J141" s="84"/>
      <c r="K141" s="84"/>
      <c r="L141" s="84"/>
      <c r="M141" s="84"/>
      <c r="N141" s="84"/>
      <c r="O141" s="84"/>
      <c r="P141" s="84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</row>
    <row r="142" spans="1:16" ht="15" customHeight="1" thickBot="1">
      <c r="A142" s="396" t="s">
        <v>235</v>
      </c>
      <c r="B142" s="397"/>
      <c r="C142" s="397"/>
      <c r="D142" s="397"/>
      <c r="E142" s="397"/>
      <c r="F142" s="398"/>
      <c r="G142" s="220">
        <f>(G135+G140)</f>
        <v>0</v>
      </c>
      <c r="H142" s="84"/>
      <c r="I142" s="81"/>
      <c r="J142" s="81"/>
      <c r="K142" s="81"/>
      <c r="L142" s="81"/>
      <c r="M142" s="81"/>
      <c r="N142" s="81"/>
      <c r="O142" s="81"/>
      <c r="P142" s="81"/>
    </row>
    <row r="143" spans="1:16" ht="15" customHeight="1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</row>
    <row r="144" spans="1:16" ht="15" customHeight="1">
      <c r="A144" s="84" t="s">
        <v>150</v>
      </c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</row>
    <row r="145" spans="1:16" ht="15" customHeight="1">
      <c r="A145" s="221" t="s">
        <v>151</v>
      </c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</row>
    <row r="146" spans="1:16" ht="15" customHeight="1">
      <c r="A146" s="221" t="s">
        <v>152</v>
      </c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</row>
    <row r="147" spans="1:16" ht="15" customHeight="1">
      <c r="A147" s="221" t="s">
        <v>153</v>
      </c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</row>
    <row r="148" spans="1:16" ht="15" customHeight="1">
      <c r="A148" s="221" t="s">
        <v>154</v>
      </c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</row>
    <row r="149" spans="1:16" ht="15" customHeight="1">
      <c r="A149" s="221" t="s">
        <v>155</v>
      </c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</row>
    <row r="150" spans="1:16" ht="15" customHeight="1">
      <c r="A150" s="221" t="s">
        <v>156</v>
      </c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</row>
    <row r="151" spans="1:16" ht="15" customHeight="1">
      <c r="A151" s="84" t="s">
        <v>157</v>
      </c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</row>
    <row r="152" spans="1:16" ht="15" customHeight="1">
      <c r="A152" s="84" t="s">
        <v>158</v>
      </c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</row>
    <row r="153" spans="1:16" ht="15" customHeight="1">
      <c r="A153" s="84" t="s">
        <v>159</v>
      </c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</row>
    <row r="154" spans="1:16" ht="15" customHeight="1">
      <c r="A154" s="84" t="s">
        <v>160</v>
      </c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</row>
    <row r="155" spans="1:16" ht="11.25" customHeight="1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</row>
    <row r="156" spans="1:16" ht="11.25" customHeight="1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</row>
    <row r="157" spans="1:16" ht="11.25" customHeight="1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</row>
    <row r="158" spans="1:16" ht="11.25" customHeight="1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</row>
    <row r="159" spans="1:16" ht="11.25" customHeight="1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</row>
    <row r="160" spans="1:16" ht="11.25" customHeight="1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</row>
    <row r="161" spans="1:16" ht="11.25" customHeight="1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</row>
    <row r="162" spans="1:16" ht="11.25" customHeight="1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</row>
    <row r="163" spans="1:16" ht="11.25" customHeight="1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</row>
    <row r="164" spans="1:16" ht="11.25" customHeight="1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</row>
    <row r="165" spans="1:16" ht="11.25" customHeight="1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</row>
    <row r="166" spans="1:16" ht="11.25" customHeight="1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</row>
    <row r="167" spans="1:16" ht="11.25" customHeight="1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</row>
    <row r="168" spans="1:16" ht="11.25" customHeight="1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</row>
    <row r="169" spans="1:16" ht="11.25" customHeight="1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</row>
    <row r="170" spans="1:16" ht="11.25" customHeight="1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</row>
    <row r="171" spans="1:16" ht="11.25" customHeight="1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</row>
    <row r="172" spans="1:16" ht="11.25" customHeight="1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</row>
    <row r="173" spans="1:16" ht="11.25" customHeight="1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</row>
    <row r="174" spans="1:16" ht="11.25" customHeight="1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</row>
    <row r="175" spans="1:16" ht="11.25" customHeight="1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</row>
    <row r="176" spans="1:16" ht="11.25" customHeight="1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</row>
    <row r="177" spans="1:16" ht="11.25" customHeight="1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</row>
  </sheetData>
  <sheetProtection/>
  <mergeCells count="164">
    <mergeCell ref="B16:E16"/>
    <mergeCell ref="F16:G16"/>
    <mergeCell ref="A1:G1"/>
    <mergeCell ref="A2:G2"/>
    <mergeCell ref="A3:G3"/>
    <mergeCell ref="A4:C4"/>
    <mergeCell ref="D4:E4"/>
    <mergeCell ref="F4:G4"/>
    <mergeCell ref="B9:E9"/>
    <mergeCell ref="F9:G9"/>
    <mergeCell ref="B11:E11"/>
    <mergeCell ref="F11:G11"/>
    <mergeCell ref="A5:G5"/>
    <mergeCell ref="A6:G6"/>
    <mergeCell ref="B7:E7"/>
    <mergeCell ref="F7:G7"/>
    <mergeCell ref="B8:E8"/>
    <mergeCell ref="F8:G8"/>
    <mergeCell ref="B10:E10"/>
    <mergeCell ref="F10:G10"/>
    <mergeCell ref="B17:E17"/>
    <mergeCell ref="F17:G17"/>
    <mergeCell ref="B18:E18"/>
    <mergeCell ref="F18:G18"/>
    <mergeCell ref="A12:G12"/>
    <mergeCell ref="A13:G13"/>
    <mergeCell ref="B14:E14"/>
    <mergeCell ref="F14:G14"/>
    <mergeCell ref="B15:E15"/>
    <mergeCell ref="F15:G15"/>
    <mergeCell ref="B19:E19"/>
    <mergeCell ref="F19:G19"/>
    <mergeCell ref="B20:E20"/>
    <mergeCell ref="F20:G20"/>
    <mergeCell ref="A21:G21"/>
    <mergeCell ref="B22:E22"/>
    <mergeCell ref="F22:G22"/>
    <mergeCell ref="B23:E23"/>
    <mergeCell ref="F23:G23"/>
    <mergeCell ref="B24:E24"/>
    <mergeCell ref="F24:G24"/>
    <mergeCell ref="A25:G25"/>
    <mergeCell ref="A26:G26"/>
    <mergeCell ref="B27:E27"/>
    <mergeCell ref="B28:E28"/>
    <mergeCell ref="B29:E29"/>
    <mergeCell ref="A30:E30"/>
    <mergeCell ref="A31:F31"/>
    <mergeCell ref="A32:G32"/>
    <mergeCell ref="A33:G33"/>
    <mergeCell ref="A34:G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A44:E44"/>
    <mergeCell ref="A45:G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A58:E58"/>
    <mergeCell ref="A59:G59"/>
    <mergeCell ref="B60:E60"/>
    <mergeCell ref="B61:E61"/>
    <mergeCell ref="B62:E62"/>
    <mergeCell ref="B63:E63"/>
    <mergeCell ref="B64:E64"/>
    <mergeCell ref="H64:H65"/>
    <mergeCell ref="A65:E65"/>
    <mergeCell ref="A66:G66"/>
    <mergeCell ref="B67:E67"/>
    <mergeCell ref="B68:E68"/>
    <mergeCell ref="B69:E69"/>
    <mergeCell ref="B70:E70"/>
    <mergeCell ref="B71:E71"/>
    <mergeCell ref="A72:E72"/>
    <mergeCell ref="B73:E73"/>
    <mergeCell ref="B74:E74"/>
    <mergeCell ref="A75:E75"/>
    <mergeCell ref="A76:G76"/>
    <mergeCell ref="A77:G77"/>
    <mergeCell ref="B78:E78"/>
    <mergeCell ref="B79:E79"/>
    <mergeCell ref="B80:E80"/>
    <mergeCell ref="B81:E81"/>
    <mergeCell ref="B82:E82"/>
    <mergeCell ref="A83:E83"/>
    <mergeCell ref="A84:G84"/>
    <mergeCell ref="A85:G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A98:F98"/>
    <mergeCell ref="A99:G99"/>
    <mergeCell ref="A100:G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A109:F109"/>
    <mergeCell ref="A110:G110"/>
    <mergeCell ref="A111:F111"/>
    <mergeCell ref="A112:G112"/>
    <mergeCell ref="A113:G113"/>
    <mergeCell ref="B114:E114"/>
    <mergeCell ref="B115:E115"/>
    <mergeCell ref="B116:E116"/>
    <mergeCell ref="B117:E117"/>
    <mergeCell ref="A118:E118"/>
    <mergeCell ref="A119:G119"/>
    <mergeCell ref="A120:G120"/>
    <mergeCell ref="B121:E121"/>
    <mergeCell ref="B122:E122"/>
    <mergeCell ref="B123:E123"/>
    <mergeCell ref="B124:E124"/>
    <mergeCell ref="A125:E125"/>
    <mergeCell ref="A126:G126"/>
    <mergeCell ref="A127:F127"/>
    <mergeCell ref="A137:G137"/>
    <mergeCell ref="A128:G128"/>
    <mergeCell ref="A129:G129"/>
    <mergeCell ref="A130:B131"/>
    <mergeCell ref="C130:C131"/>
    <mergeCell ref="D130:D131"/>
    <mergeCell ref="E130:E131"/>
    <mergeCell ref="F130:F131"/>
    <mergeCell ref="G130:G131"/>
    <mergeCell ref="B138:D138"/>
    <mergeCell ref="B139:D139"/>
    <mergeCell ref="A140:F140"/>
    <mergeCell ref="A141:G141"/>
    <mergeCell ref="A142:F142"/>
    <mergeCell ref="A132:B132"/>
    <mergeCell ref="A133:B133"/>
    <mergeCell ref="A134:B134"/>
    <mergeCell ref="A135:F135"/>
    <mergeCell ref="A136:G136"/>
  </mergeCells>
  <hyperlinks>
    <hyperlink ref="J133" r:id="rId1" display="http://www.portaleducacao.com.br/contabilidade/artigos/51238/calculo-hora-extra-noturna"/>
  </hyperlinks>
  <printOptions/>
  <pageMargins left="0.1968503937007874" right="0.1968503937007874" top="0.7874015748031497" bottom="0.5905511811023623" header="0.31496062992125984" footer="0.31496062992125984"/>
  <pageSetup fitToHeight="2" horizontalDpi="600" verticalDpi="600" orientation="portrait" paperSize="9"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N174"/>
  <sheetViews>
    <sheetView zoomScalePageLayoutView="0" workbookViewId="0" topLeftCell="A1">
      <selection activeCell="I126" sqref="I126"/>
    </sheetView>
  </sheetViews>
  <sheetFormatPr defaultColWidth="10.421875" defaultRowHeight="11.25" customHeight="1"/>
  <cols>
    <col min="1" max="1" width="10.140625" style="7" customWidth="1"/>
    <col min="2" max="2" width="15.7109375" style="7" customWidth="1"/>
    <col min="3" max="3" width="15.28125" style="7" customWidth="1"/>
    <col min="4" max="4" width="14.28125" style="7" customWidth="1"/>
    <col min="5" max="5" width="16.140625" style="7" customWidth="1"/>
    <col min="6" max="7" width="15.00390625" style="7" customWidth="1"/>
    <col min="8" max="8" width="14.8515625" style="7" customWidth="1"/>
    <col min="9" max="9" width="15.421875" style="7" customWidth="1"/>
    <col min="10" max="10" width="12.140625" style="7" bestFit="1" customWidth="1"/>
    <col min="11" max="11" width="12.57421875" style="7" bestFit="1" customWidth="1"/>
    <col min="12" max="12" width="11.8515625" style="7" customWidth="1"/>
    <col min="13" max="13" width="12.57421875" style="7" customWidth="1"/>
    <col min="14" max="14" width="12.7109375" style="7" customWidth="1"/>
    <col min="15" max="16384" width="10.421875" style="7" customWidth="1"/>
  </cols>
  <sheetData>
    <row r="1" spans="1:40" s="2" customFormat="1" ht="46.5" customHeight="1" thickBot="1">
      <c r="A1" s="527" t="s">
        <v>0</v>
      </c>
      <c r="B1" s="527"/>
      <c r="C1" s="527"/>
      <c r="D1" s="527"/>
      <c r="E1" s="527"/>
      <c r="F1" s="527"/>
      <c r="G1" s="52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s="2" customFormat="1" ht="12.75" customHeight="1">
      <c r="A2" s="528" t="s">
        <v>45</v>
      </c>
      <c r="B2" s="529"/>
      <c r="C2" s="529"/>
      <c r="D2" s="529"/>
      <c r="E2" s="529"/>
      <c r="F2" s="529"/>
      <c r="G2" s="530"/>
      <c r="H2" s="11"/>
      <c r="I2" s="1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s="2" customFormat="1" ht="12.75" customHeight="1">
      <c r="A3" s="531" t="s">
        <v>37</v>
      </c>
      <c r="B3" s="461"/>
      <c r="C3" s="461"/>
      <c r="D3" s="461"/>
      <c r="E3" s="461"/>
      <c r="F3" s="461"/>
      <c r="G3" s="532"/>
      <c r="H3" s="11"/>
      <c r="I3" s="1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s="2" customFormat="1" ht="12.75" customHeight="1">
      <c r="A4" s="533" t="s">
        <v>35</v>
      </c>
      <c r="B4" s="473"/>
      <c r="C4" s="473"/>
      <c r="D4" s="474"/>
      <c r="E4" s="13" t="s">
        <v>34</v>
      </c>
      <c r="F4" s="472" t="s">
        <v>36</v>
      </c>
      <c r="G4" s="534"/>
      <c r="H4" s="11"/>
      <c r="I4" s="1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s="2" customFormat="1" ht="12.75" customHeight="1" thickBot="1">
      <c r="A5" s="535"/>
      <c r="B5" s="536"/>
      <c r="C5" s="536"/>
      <c r="D5" s="536"/>
      <c r="E5" s="536"/>
      <c r="F5" s="536"/>
      <c r="G5" s="537"/>
      <c r="H5" s="11"/>
      <c r="I5" s="1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s="2" customFormat="1" ht="12.75" customHeight="1">
      <c r="A6" s="458" t="s">
        <v>46</v>
      </c>
      <c r="B6" s="459"/>
      <c r="C6" s="459"/>
      <c r="D6" s="459"/>
      <c r="E6" s="459"/>
      <c r="F6" s="459"/>
      <c r="G6" s="460"/>
      <c r="H6" s="11"/>
      <c r="I6" s="1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s="2" customFormat="1" ht="12.75" customHeight="1">
      <c r="A7" s="14" t="s">
        <v>1</v>
      </c>
      <c r="B7" s="544" t="s">
        <v>2</v>
      </c>
      <c r="C7" s="545"/>
      <c r="D7" s="545"/>
      <c r="E7" s="546"/>
      <c r="F7" s="518"/>
      <c r="G7" s="519"/>
      <c r="H7" s="11"/>
      <c r="I7" s="1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s="2" customFormat="1" ht="12.75" customHeight="1">
      <c r="A8" s="14" t="s">
        <v>3</v>
      </c>
      <c r="B8" s="544" t="s">
        <v>4</v>
      </c>
      <c r="C8" s="545"/>
      <c r="D8" s="545"/>
      <c r="E8" s="546"/>
      <c r="F8" s="518"/>
      <c r="G8" s="519"/>
      <c r="H8" s="11"/>
      <c r="I8" s="1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s="2" customFormat="1" ht="12.75" customHeight="1">
      <c r="A9" s="14" t="s">
        <v>5</v>
      </c>
      <c r="B9" s="544" t="s">
        <v>6</v>
      </c>
      <c r="C9" s="545"/>
      <c r="D9" s="545"/>
      <c r="E9" s="546"/>
      <c r="F9" s="512"/>
      <c r="G9" s="513"/>
      <c r="H9" s="11"/>
      <c r="I9" s="1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s="2" customFormat="1" ht="12.75" customHeight="1">
      <c r="A10" s="15" t="s">
        <v>7</v>
      </c>
      <c r="B10" s="544" t="s">
        <v>8</v>
      </c>
      <c r="C10" s="545"/>
      <c r="D10" s="545"/>
      <c r="E10" s="546"/>
      <c r="F10" s="518"/>
      <c r="G10" s="519"/>
      <c r="H10" s="11"/>
      <c r="I10" s="1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s="2" customFormat="1" ht="12.75" customHeight="1">
      <c r="A11" s="14" t="s">
        <v>9</v>
      </c>
      <c r="B11" s="544" t="s">
        <v>128</v>
      </c>
      <c r="C11" s="545"/>
      <c r="D11" s="545"/>
      <c r="E11" s="546"/>
      <c r="F11" s="547" t="s">
        <v>47</v>
      </c>
      <c r="G11" s="548"/>
      <c r="H11" s="11"/>
      <c r="I11" s="1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s="2" customFormat="1" ht="12.75" customHeight="1" thickBot="1">
      <c r="A12" s="538"/>
      <c r="B12" s="539"/>
      <c r="C12" s="539"/>
      <c r="D12" s="539"/>
      <c r="E12" s="539"/>
      <c r="F12" s="539"/>
      <c r="G12" s="540"/>
      <c r="H12" s="11"/>
      <c r="I12" s="1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s="2" customFormat="1" ht="12.75" customHeight="1">
      <c r="A13" s="541" t="s">
        <v>48</v>
      </c>
      <c r="B13" s="542"/>
      <c r="C13" s="542"/>
      <c r="D13" s="542"/>
      <c r="E13" s="542"/>
      <c r="F13" s="542"/>
      <c r="G13" s="543"/>
      <c r="H13" s="11"/>
      <c r="I13" s="1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s="2" customFormat="1" ht="12.75" customHeight="1">
      <c r="A14" s="16" t="s">
        <v>49</v>
      </c>
      <c r="B14" s="517" t="s">
        <v>10</v>
      </c>
      <c r="C14" s="517"/>
      <c r="D14" s="517"/>
      <c r="E14" s="517"/>
      <c r="F14" s="518" t="s">
        <v>53</v>
      </c>
      <c r="G14" s="519"/>
      <c r="H14" s="11"/>
      <c r="I14" s="1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s="2" customFormat="1" ht="12.75" customHeight="1">
      <c r="A15" s="14" t="s">
        <v>50</v>
      </c>
      <c r="B15" s="508" t="s">
        <v>52</v>
      </c>
      <c r="C15" s="508"/>
      <c r="D15" s="508"/>
      <c r="E15" s="508"/>
      <c r="F15" s="520" t="s">
        <v>79</v>
      </c>
      <c r="G15" s="521"/>
      <c r="H15" s="11"/>
      <c r="I15" s="1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s="2" customFormat="1" ht="12">
      <c r="A16" s="14" t="s">
        <v>50</v>
      </c>
      <c r="B16" s="508" t="s">
        <v>51</v>
      </c>
      <c r="C16" s="508"/>
      <c r="D16" s="508"/>
      <c r="E16" s="508"/>
      <c r="F16" s="520" t="s">
        <v>79</v>
      </c>
      <c r="G16" s="521"/>
      <c r="H16" s="11"/>
      <c r="I16" s="1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s="2" customFormat="1" ht="12">
      <c r="A17" s="14" t="s">
        <v>50</v>
      </c>
      <c r="B17" s="508" t="s">
        <v>78</v>
      </c>
      <c r="C17" s="508"/>
      <c r="D17" s="508"/>
      <c r="E17" s="508"/>
      <c r="F17" s="520">
        <v>1</v>
      </c>
      <c r="G17" s="521"/>
      <c r="H17" s="11"/>
      <c r="I17" s="1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s="2" customFormat="1" ht="13.5" customHeight="1" thickBot="1">
      <c r="A18" s="17" t="s">
        <v>50</v>
      </c>
      <c r="B18" s="522"/>
      <c r="C18" s="523"/>
      <c r="D18" s="523"/>
      <c r="E18" s="524"/>
      <c r="F18" s="525"/>
      <c r="G18" s="526"/>
      <c r="H18" s="11"/>
      <c r="I18" s="1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s="2" customFormat="1" ht="12.75" customHeight="1">
      <c r="A19" s="492" t="s">
        <v>55</v>
      </c>
      <c r="B19" s="493"/>
      <c r="C19" s="493"/>
      <c r="D19" s="493"/>
      <c r="E19" s="493"/>
      <c r="F19" s="493"/>
      <c r="G19" s="494"/>
      <c r="H19" s="11"/>
      <c r="I19" s="1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s="2" customFormat="1" ht="12.75" customHeight="1">
      <c r="A20" s="14" t="s">
        <v>1</v>
      </c>
      <c r="B20" s="508" t="s">
        <v>54</v>
      </c>
      <c r="C20" s="508"/>
      <c r="D20" s="508"/>
      <c r="E20" s="509"/>
      <c r="F20" s="510"/>
      <c r="G20" s="511"/>
      <c r="H20" s="11"/>
      <c r="I20" s="1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s="2" customFormat="1" ht="12.75" customHeight="1">
      <c r="A21" s="14" t="s">
        <v>3</v>
      </c>
      <c r="B21" s="508" t="s">
        <v>11</v>
      </c>
      <c r="C21" s="508"/>
      <c r="D21" s="508"/>
      <c r="E21" s="508"/>
      <c r="F21" s="512" t="s">
        <v>80</v>
      </c>
      <c r="G21" s="513"/>
      <c r="H21" s="11"/>
      <c r="I21" s="1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s="2" customFormat="1" ht="12.75" customHeight="1">
      <c r="A22" s="14" t="s">
        <v>5</v>
      </c>
      <c r="B22" s="508" t="s">
        <v>56</v>
      </c>
      <c r="C22" s="508"/>
      <c r="D22" s="508"/>
      <c r="E22" s="508"/>
      <c r="F22" s="512"/>
      <c r="G22" s="513"/>
      <c r="H22" s="11"/>
      <c r="I22" s="1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s="2" customFormat="1" ht="12.75" customHeight="1" thickBot="1">
      <c r="A23" s="514"/>
      <c r="B23" s="515"/>
      <c r="C23" s="515"/>
      <c r="D23" s="515"/>
      <c r="E23" s="515"/>
      <c r="F23" s="515"/>
      <c r="G23" s="516"/>
      <c r="H23" s="11"/>
      <c r="I23" s="1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s="2" customFormat="1" ht="12.75" customHeight="1">
      <c r="A24" s="458" t="s">
        <v>57</v>
      </c>
      <c r="B24" s="459"/>
      <c r="C24" s="459"/>
      <c r="D24" s="459"/>
      <c r="E24" s="459"/>
      <c r="F24" s="459"/>
      <c r="G24" s="460"/>
      <c r="H24" s="11"/>
      <c r="I24" s="1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s="2" customFormat="1" ht="12.75" customHeight="1">
      <c r="A25" s="19">
        <v>1</v>
      </c>
      <c r="B25" s="461" t="s">
        <v>12</v>
      </c>
      <c r="C25" s="461"/>
      <c r="D25" s="461"/>
      <c r="E25" s="461"/>
      <c r="F25" s="20" t="s">
        <v>13</v>
      </c>
      <c r="G25" s="21" t="s">
        <v>14</v>
      </c>
      <c r="H25" s="11"/>
      <c r="I25" s="1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s="2" customFormat="1" ht="12.75" customHeight="1">
      <c r="A26" s="22" t="s">
        <v>1</v>
      </c>
      <c r="B26" s="498" t="s">
        <v>58</v>
      </c>
      <c r="C26" s="498"/>
      <c r="D26" s="498"/>
      <c r="E26" s="498"/>
      <c r="F26" s="101"/>
      <c r="G26" s="102"/>
      <c r="H26" s="11"/>
      <c r="I26" s="1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s="2" customFormat="1" ht="12.75" customHeight="1">
      <c r="A27" s="22" t="s">
        <v>3</v>
      </c>
      <c r="B27" s="498" t="s">
        <v>81</v>
      </c>
      <c r="C27" s="498"/>
      <c r="D27" s="498"/>
      <c r="E27" s="498"/>
      <c r="F27" s="103"/>
      <c r="G27" s="102"/>
      <c r="H27" s="11"/>
      <c r="I27" s="1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s="2" customFormat="1" ht="12.75" customHeight="1">
      <c r="A28" s="499" t="s">
        <v>138</v>
      </c>
      <c r="B28" s="500"/>
      <c r="C28" s="500"/>
      <c r="D28" s="500"/>
      <c r="E28" s="501"/>
      <c r="F28" s="23"/>
      <c r="G28" s="24"/>
      <c r="H28" s="11"/>
      <c r="I28" s="1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s="2" customFormat="1" ht="12.75" customHeight="1">
      <c r="A29" s="502" t="s">
        <v>64</v>
      </c>
      <c r="B29" s="503"/>
      <c r="C29" s="503"/>
      <c r="D29" s="503"/>
      <c r="E29" s="503"/>
      <c r="F29" s="504"/>
      <c r="G29" s="25">
        <f>SUM(G26:G28)</f>
        <v>0</v>
      </c>
      <c r="H29" s="26"/>
      <c r="I29" s="2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s="2" customFormat="1" ht="12.75" customHeight="1" thickBot="1">
      <c r="A30" s="505"/>
      <c r="B30" s="506"/>
      <c r="C30" s="506"/>
      <c r="D30" s="506"/>
      <c r="E30" s="506"/>
      <c r="F30" s="506"/>
      <c r="G30" s="507"/>
      <c r="H30" s="11"/>
      <c r="I30" s="1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s="2" customFormat="1" ht="12.75" customHeight="1">
      <c r="A31" s="458" t="s">
        <v>87</v>
      </c>
      <c r="B31" s="459"/>
      <c r="C31" s="459"/>
      <c r="D31" s="459"/>
      <c r="E31" s="459"/>
      <c r="F31" s="459"/>
      <c r="G31" s="460"/>
      <c r="H31" s="11"/>
      <c r="I31" s="1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s="2" customFormat="1" ht="12.75" customHeight="1">
      <c r="A32" s="489"/>
      <c r="B32" s="490"/>
      <c r="C32" s="490"/>
      <c r="D32" s="490"/>
      <c r="E32" s="490"/>
      <c r="F32" s="490"/>
      <c r="G32" s="491"/>
      <c r="H32" s="11"/>
      <c r="I32" s="1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s="2" customFormat="1" ht="12.75" customHeight="1">
      <c r="A33" s="19" t="s">
        <v>94</v>
      </c>
      <c r="B33" s="461" t="s">
        <v>75</v>
      </c>
      <c r="C33" s="461"/>
      <c r="D33" s="461"/>
      <c r="E33" s="461"/>
      <c r="F33" s="20" t="s">
        <v>13</v>
      </c>
      <c r="G33" s="21" t="s">
        <v>14</v>
      </c>
      <c r="H33" s="11"/>
      <c r="I33" s="1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s="2" customFormat="1" ht="12.75" customHeight="1">
      <c r="A34" s="18" t="s">
        <v>1</v>
      </c>
      <c r="B34" s="430" t="s">
        <v>23</v>
      </c>
      <c r="C34" s="430"/>
      <c r="D34" s="430"/>
      <c r="E34" s="430"/>
      <c r="F34" s="27">
        <v>0.2</v>
      </c>
      <c r="G34" s="24">
        <f>$G$29*F34</f>
        <v>0</v>
      </c>
      <c r="H34" s="11"/>
      <c r="I34" s="1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s="2" customFormat="1" ht="12.75" customHeight="1">
      <c r="A35" s="18" t="s">
        <v>3</v>
      </c>
      <c r="B35" s="430" t="s">
        <v>24</v>
      </c>
      <c r="C35" s="430"/>
      <c r="D35" s="430"/>
      <c r="E35" s="430"/>
      <c r="F35" s="27">
        <v>0.015</v>
      </c>
      <c r="G35" s="24">
        <f>$G$29*F35</f>
        <v>0</v>
      </c>
      <c r="H35" s="11"/>
      <c r="I35" s="1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s="2" customFormat="1" ht="12.75" customHeight="1">
      <c r="A36" s="18" t="s">
        <v>5</v>
      </c>
      <c r="B36" s="430" t="s">
        <v>25</v>
      </c>
      <c r="C36" s="430"/>
      <c r="D36" s="430"/>
      <c r="E36" s="430"/>
      <c r="F36" s="27">
        <v>0.01</v>
      </c>
      <c r="G36" s="24">
        <f>$G$29*F36</f>
        <v>0</v>
      </c>
      <c r="H36" s="11"/>
      <c r="I36" s="1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s="2" customFormat="1" ht="12.75" customHeight="1">
      <c r="A37" s="18" t="s">
        <v>7</v>
      </c>
      <c r="B37" s="430" t="s">
        <v>26</v>
      </c>
      <c r="C37" s="430"/>
      <c r="D37" s="430"/>
      <c r="E37" s="430"/>
      <c r="F37" s="27">
        <v>0.002</v>
      </c>
      <c r="G37" s="24">
        <f>$G$29*F37</f>
        <v>0</v>
      </c>
      <c r="H37" s="11"/>
      <c r="I37" s="1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s="2" customFormat="1" ht="12.75" customHeight="1">
      <c r="A38" s="18" t="s">
        <v>9</v>
      </c>
      <c r="B38" s="430" t="s">
        <v>39</v>
      </c>
      <c r="C38" s="430"/>
      <c r="D38" s="430"/>
      <c r="E38" s="430"/>
      <c r="F38" s="27">
        <v>0.025</v>
      </c>
      <c r="G38" s="24">
        <f>$G$29*0.025</f>
        <v>0</v>
      </c>
      <c r="H38" s="28"/>
      <c r="I38" s="2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s="2" customFormat="1" ht="12.75" customHeight="1">
      <c r="A39" s="18" t="s">
        <v>15</v>
      </c>
      <c r="B39" s="430" t="s">
        <v>27</v>
      </c>
      <c r="C39" s="430"/>
      <c r="D39" s="430"/>
      <c r="E39" s="430"/>
      <c r="F39" s="29">
        <v>0.08</v>
      </c>
      <c r="G39" s="24">
        <f>$G$29*F39</f>
        <v>0</v>
      </c>
      <c r="H39" s="11"/>
      <c r="I39" s="1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s="2" customFormat="1" ht="12.75" customHeight="1">
      <c r="A40" s="18" t="s">
        <v>16</v>
      </c>
      <c r="B40" s="430" t="s">
        <v>129</v>
      </c>
      <c r="C40" s="430"/>
      <c r="D40" s="430"/>
      <c r="E40" s="430"/>
      <c r="F40" s="27">
        <v>0.03</v>
      </c>
      <c r="G40" s="24">
        <f>$G$29*F40</f>
        <v>0</v>
      </c>
      <c r="H40" s="11"/>
      <c r="I40" s="1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s="2" customFormat="1" ht="12.75" customHeight="1">
      <c r="A41" s="18" t="s">
        <v>17</v>
      </c>
      <c r="B41" s="430" t="s">
        <v>28</v>
      </c>
      <c r="C41" s="430"/>
      <c r="D41" s="430"/>
      <c r="E41" s="430"/>
      <c r="F41" s="27">
        <v>0.006</v>
      </c>
      <c r="G41" s="24">
        <f>$G$29*F41</f>
        <v>0</v>
      </c>
      <c r="H41" s="11"/>
      <c r="I41" s="1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s="2" customFormat="1" ht="12.75" customHeight="1">
      <c r="A42" s="496" t="s">
        <v>67</v>
      </c>
      <c r="B42" s="497"/>
      <c r="C42" s="497"/>
      <c r="D42" s="497"/>
      <c r="E42" s="497"/>
      <c r="F42" s="30">
        <f>SUM(F34:F41)</f>
        <v>0.368</v>
      </c>
      <c r="G42" s="25">
        <f>SUM(G34:G41)</f>
        <v>0</v>
      </c>
      <c r="H42" s="31"/>
      <c r="I42" s="1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s="2" customFormat="1" ht="12.75" customHeight="1">
      <c r="A43" s="489"/>
      <c r="B43" s="490"/>
      <c r="C43" s="490"/>
      <c r="D43" s="490"/>
      <c r="E43" s="490"/>
      <c r="F43" s="490"/>
      <c r="G43" s="491"/>
      <c r="H43" s="11"/>
      <c r="I43" s="1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s="2" customFormat="1" ht="12.75" customHeight="1">
      <c r="A44" s="19" t="s">
        <v>96</v>
      </c>
      <c r="B44" s="461" t="s">
        <v>95</v>
      </c>
      <c r="C44" s="461"/>
      <c r="D44" s="461"/>
      <c r="E44" s="461"/>
      <c r="F44" s="20" t="s">
        <v>13</v>
      </c>
      <c r="G44" s="21" t="s">
        <v>14</v>
      </c>
      <c r="H44" s="11"/>
      <c r="I44" s="1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s="2" customFormat="1" ht="12.75" customHeight="1">
      <c r="A45" s="18" t="s">
        <v>1</v>
      </c>
      <c r="B45" s="430" t="s">
        <v>29</v>
      </c>
      <c r="C45" s="430"/>
      <c r="D45" s="430"/>
      <c r="E45" s="430"/>
      <c r="F45" s="27">
        <v>0.08333</v>
      </c>
      <c r="G45" s="24">
        <f>SUM($G$29*F45)</f>
        <v>0</v>
      </c>
      <c r="H45" s="26"/>
      <c r="I45" s="3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s="2" customFormat="1" ht="12.75" customHeight="1">
      <c r="A46" s="18" t="s">
        <v>3</v>
      </c>
      <c r="B46" s="430" t="s">
        <v>31</v>
      </c>
      <c r="C46" s="430"/>
      <c r="D46" s="430"/>
      <c r="E46" s="430"/>
      <c r="F46" s="27">
        <v>0.0833</v>
      </c>
      <c r="G46" s="33">
        <f>G29*F46</f>
        <v>0</v>
      </c>
      <c r="H46" s="34"/>
      <c r="I46" s="3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s="2" customFormat="1" ht="12.75" customHeight="1">
      <c r="A47" s="18" t="s">
        <v>5</v>
      </c>
      <c r="B47" s="430" t="s">
        <v>70</v>
      </c>
      <c r="C47" s="430"/>
      <c r="D47" s="430"/>
      <c r="E47" s="430"/>
      <c r="F47" s="27">
        <f>1/3/12</f>
        <v>0.02778</v>
      </c>
      <c r="G47" s="24">
        <f>SUM($G$29*F47)</f>
        <v>0</v>
      </c>
      <c r="H47" s="35"/>
      <c r="I47" s="3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s="2" customFormat="1" ht="12.75" customHeight="1">
      <c r="A48" s="18" t="s">
        <v>7</v>
      </c>
      <c r="B48" s="430" t="s">
        <v>139</v>
      </c>
      <c r="C48" s="430"/>
      <c r="D48" s="430"/>
      <c r="E48" s="430"/>
      <c r="F48" s="36">
        <f>7/30/12</f>
        <v>0.01944</v>
      </c>
      <c r="G48" s="24">
        <f>(G29)*F48</f>
        <v>0</v>
      </c>
      <c r="H48" s="11"/>
      <c r="I48" s="3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s="2" customFormat="1" ht="12.75" customHeight="1">
      <c r="A49" s="18" t="s">
        <v>9</v>
      </c>
      <c r="B49" s="430" t="s">
        <v>140</v>
      </c>
      <c r="C49" s="430"/>
      <c r="D49" s="430"/>
      <c r="E49" s="430"/>
      <c r="F49" s="27">
        <f>5/30/12</f>
        <v>0.01389</v>
      </c>
      <c r="G49" s="33">
        <f>G29*F49</f>
        <v>0</v>
      </c>
      <c r="H49" s="34"/>
      <c r="I49" s="3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s="2" customFormat="1" ht="12.75" customHeight="1">
      <c r="A50" s="18" t="s">
        <v>15</v>
      </c>
      <c r="B50" s="430" t="s">
        <v>141</v>
      </c>
      <c r="C50" s="430"/>
      <c r="D50" s="430"/>
      <c r="E50" s="430"/>
      <c r="F50" s="27">
        <f>5/30/12*0.015</f>
        <v>0.00021</v>
      </c>
      <c r="G50" s="33">
        <f>G29*F50</f>
        <v>0</v>
      </c>
      <c r="H50" s="34"/>
      <c r="I50" s="3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s="2" customFormat="1" ht="12.75" customHeight="1">
      <c r="A51" s="18" t="s">
        <v>16</v>
      </c>
      <c r="B51" s="430" t="s">
        <v>142</v>
      </c>
      <c r="C51" s="430"/>
      <c r="D51" s="430"/>
      <c r="E51" s="430"/>
      <c r="F51" s="27">
        <f>1/30/12</f>
        <v>0.00278</v>
      </c>
      <c r="G51" s="33">
        <f>G29*F51</f>
        <v>0</v>
      </c>
      <c r="H51" s="34"/>
      <c r="I51" s="1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s="2" customFormat="1" ht="12.75" customHeight="1">
      <c r="A52" s="18" t="s">
        <v>17</v>
      </c>
      <c r="B52" s="430" t="s">
        <v>143</v>
      </c>
      <c r="C52" s="430"/>
      <c r="D52" s="430"/>
      <c r="E52" s="430"/>
      <c r="F52" s="27">
        <f>15/30/12*0.08</f>
        <v>0.00333</v>
      </c>
      <c r="G52" s="33">
        <f>G29*F52</f>
        <v>0</v>
      </c>
      <c r="H52" s="34"/>
      <c r="I52" s="1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s="2" customFormat="1" ht="12.75" customHeight="1">
      <c r="A53" s="18" t="s">
        <v>98</v>
      </c>
      <c r="B53" s="430" t="s">
        <v>22</v>
      </c>
      <c r="C53" s="430"/>
      <c r="D53" s="430"/>
      <c r="E53" s="430"/>
      <c r="F53" s="27"/>
      <c r="G53" s="33">
        <f>G29*F53</f>
        <v>0</v>
      </c>
      <c r="H53" s="34"/>
      <c r="I53" s="1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s="2" customFormat="1" ht="12.75" customHeight="1">
      <c r="A54" s="18"/>
      <c r="B54" s="485" t="s">
        <v>103</v>
      </c>
      <c r="C54" s="485"/>
      <c r="D54" s="485"/>
      <c r="E54" s="485"/>
      <c r="F54" s="37">
        <f>SUM(F45:F53)</f>
        <v>0.23406</v>
      </c>
      <c r="G54" s="38">
        <f>SUM($G$29*F54)</f>
        <v>0</v>
      </c>
      <c r="H54" s="11"/>
      <c r="I54" s="1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s="2" customFormat="1" ht="12.75" customHeight="1">
      <c r="A55" s="39" t="s">
        <v>99</v>
      </c>
      <c r="B55" s="430" t="s">
        <v>97</v>
      </c>
      <c r="C55" s="430"/>
      <c r="D55" s="430"/>
      <c r="E55" s="430"/>
      <c r="F55" s="27">
        <f>F42*F54</f>
        <v>0.08613</v>
      </c>
      <c r="G55" s="24">
        <f>F55*G29</f>
        <v>0</v>
      </c>
      <c r="H55" s="26"/>
      <c r="I55" s="40"/>
      <c r="J55" s="8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s="2" customFormat="1" ht="12.75" customHeight="1">
      <c r="A56" s="484" t="s">
        <v>104</v>
      </c>
      <c r="B56" s="485"/>
      <c r="C56" s="485"/>
      <c r="D56" s="485"/>
      <c r="E56" s="485"/>
      <c r="F56" s="41">
        <f>SUM(F54:F55)</f>
        <v>0.32019</v>
      </c>
      <c r="G56" s="25">
        <f>G54+G55</f>
        <v>0</v>
      </c>
      <c r="H56" s="11"/>
      <c r="I56" s="11"/>
      <c r="J56" s="9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s="2" customFormat="1" ht="12.75" customHeight="1">
      <c r="A57" s="489"/>
      <c r="B57" s="490"/>
      <c r="C57" s="490"/>
      <c r="D57" s="490"/>
      <c r="E57" s="490"/>
      <c r="F57" s="490"/>
      <c r="G57" s="491"/>
      <c r="H57" s="11"/>
      <c r="I57" s="1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s="2" customFormat="1" ht="12.75" customHeight="1">
      <c r="A58" s="19" t="s">
        <v>100</v>
      </c>
      <c r="B58" s="461" t="s">
        <v>30</v>
      </c>
      <c r="C58" s="461"/>
      <c r="D58" s="461"/>
      <c r="E58" s="461"/>
      <c r="F58" s="20" t="s">
        <v>13</v>
      </c>
      <c r="G58" s="21" t="s">
        <v>14</v>
      </c>
      <c r="H58" s="11"/>
      <c r="I58" s="1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s="2" customFormat="1" ht="12.75" customHeight="1">
      <c r="A59" s="18" t="s">
        <v>1</v>
      </c>
      <c r="B59" s="430" t="s">
        <v>144</v>
      </c>
      <c r="C59" s="430"/>
      <c r="D59" s="430"/>
      <c r="E59" s="430"/>
      <c r="F59" s="27">
        <f>4/12*0.02</f>
        <v>0.00667</v>
      </c>
      <c r="G59" s="33">
        <f>G29*F59</f>
        <v>0</v>
      </c>
      <c r="H59" s="34"/>
      <c r="I59" s="1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s="2" customFormat="1" ht="12.75" customHeight="1">
      <c r="A60" s="18" t="s">
        <v>3</v>
      </c>
      <c r="B60" s="430" t="s">
        <v>145</v>
      </c>
      <c r="C60" s="430"/>
      <c r="D60" s="430"/>
      <c r="E60" s="430"/>
      <c r="F60" s="27">
        <f>0.1111*0.02*4/12</f>
        <v>0.00074</v>
      </c>
      <c r="G60" s="33">
        <f>G29*F60</f>
        <v>0</v>
      </c>
      <c r="H60" s="34"/>
      <c r="I60" s="1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s="2" customFormat="1" ht="12.75" customHeight="1">
      <c r="A61" s="18"/>
      <c r="B61" s="485" t="s">
        <v>103</v>
      </c>
      <c r="C61" s="485"/>
      <c r="D61" s="485"/>
      <c r="E61" s="485"/>
      <c r="F61" s="37">
        <f>SUM(F59:F60)</f>
        <v>0.00741</v>
      </c>
      <c r="G61" s="38">
        <f>SUM($G$29*F61)</f>
        <v>0</v>
      </c>
      <c r="H61" s="34"/>
      <c r="I61" s="1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s="2" customFormat="1" ht="12.75" customHeight="1">
      <c r="A62" s="18" t="s">
        <v>5</v>
      </c>
      <c r="B62" s="430" t="s">
        <v>101</v>
      </c>
      <c r="C62" s="430"/>
      <c r="D62" s="430"/>
      <c r="E62" s="430"/>
      <c r="F62" s="42">
        <f>F61*F42</f>
        <v>0.00273</v>
      </c>
      <c r="G62" s="24">
        <f>F62*G29</f>
        <v>0</v>
      </c>
      <c r="H62" s="11"/>
      <c r="I62" s="1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s="2" customFormat="1" ht="12.75" customHeight="1">
      <c r="A63" s="484" t="s">
        <v>71</v>
      </c>
      <c r="B63" s="485"/>
      <c r="C63" s="485"/>
      <c r="D63" s="485"/>
      <c r="E63" s="485"/>
      <c r="F63" s="41">
        <f>SUM(F61:F62)</f>
        <v>0.01014</v>
      </c>
      <c r="G63" s="25">
        <f>SUM(G61:G62)</f>
        <v>0</v>
      </c>
      <c r="H63" s="495"/>
      <c r="I63" s="1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s="2" customFormat="1" ht="12.75" customHeight="1">
      <c r="A64" s="489"/>
      <c r="B64" s="490"/>
      <c r="C64" s="490"/>
      <c r="D64" s="490"/>
      <c r="E64" s="490"/>
      <c r="F64" s="490"/>
      <c r="G64" s="491"/>
      <c r="H64" s="495"/>
      <c r="I64" s="1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s="2" customFormat="1" ht="12.75" customHeight="1">
      <c r="A65" s="19" t="s">
        <v>102</v>
      </c>
      <c r="B65" s="461" t="s">
        <v>72</v>
      </c>
      <c r="C65" s="461"/>
      <c r="D65" s="461"/>
      <c r="E65" s="461"/>
      <c r="F65" s="20" t="s">
        <v>13</v>
      </c>
      <c r="G65" s="21" t="s">
        <v>14</v>
      </c>
      <c r="H65" s="31"/>
      <c r="I65" s="31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s="2" customFormat="1" ht="12.75" customHeight="1">
      <c r="A66" s="18" t="s">
        <v>1</v>
      </c>
      <c r="B66" s="430" t="s">
        <v>146</v>
      </c>
      <c r="C66" s="430"/>
      <c r="D66" s="430"/>
      <c r="E66" s="430"/>
      <c r="F66" s="36">
        <f>0.05*1/12</f>
        <v>0.00417</v>
      </c>
      <c r="G66" s="24">
        <f>($G$29)*F66</f>
        <v>0</v>
      </c>
      <c r="H66" s="11"/>
      <c r="I66" s="1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s="2" customFormat="1" ht="12.75" customHeight="1">
      <c r="A67" s="18" t="s">
        <v>3</v>
      </c>
      <c r="B67" s="430" t="s">
        <v>147</v>
      </c>
      <c r="C67" s="430"/>
      <c r="D67" s="430"/>
      <c r="E67" s="430"/>
      <c r="F67" s="36">
        <f>0.02*1/12</f>
        <v>0.00167</v>
      </c>
      <c r="G67" s="24">
        <f>($G$29)*F67</f>
        <v>0</v>
      </c>
      <c r="H67" s="11"/>
      <c r="I67" s="1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s="2" customFormat="1" ht="12.75" customHeight="1">
      <c r="A68" s="18" t="s">
        <v>5</v>
      </c>
      <c r="B68" s="430" t="s">
        <v>148</v>
      </c>
      <c r="C68" s="430"/>
      <c r="D68" s="430"/>
      <c r="E68" s="430"/>
      <c r="F68" s="36">
        <f>1*0.4*0.08</f>
        <v>0.032</v>
      </c>
      <c r="G68" s="24">
        <f>($G$29)*F68</f>
        <v>0</v>
      </c>
      <c r="H68" s="11"/>
      <c r="I68" s="1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s="2" customFormat="1" ht="12.75" customHeight="1">
      <c r="A69" s="18" t="s">
        <v>7</v>
      </c>
      <c r="B69" s="430" t="s">
        <v>149</v>
      </c>
      <c r="C69" s="430"/>
      <c r="D69" s="430"/>
      <c r="E69" s="430"/>
      <c r="F69" s="27">
        <f>1*0.1*0.08</f>
        <v>0.008</v>
      </c>
      <c r="G69" s="24">
        <f>($G$29)*F69</f>
        <v>0</v>
      </c>
      <c r="H69" s="11"/>
      <c r="I69" s="1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s="2" customFormat="1" ht="12.75" customHeight="1">
      <c r="A70" s="484" t="s">
        <v>103</v>
      </c>
      <c r="B70" s="485"/>
      <c r="C70" s="485"/>
      <c r="D70" s="485"/>
      <c r="E70" s="485"/>
      <c r="F70" s="43">
        <f>SUM(F66:F69)</f>
        <v>0.04584</v>
      </c>
      <c r="G70" s="38">
        <f>SUM(G66:G69)</f>
        <v>0</v>
      </c>
      <c r="H70" s="11"/>
      <c r="I70" s="1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s="2" customFormat="1" ht="12.75" customHeight="1">
      <c r="A71" s="18" t="s">
        <v>9</v>
      </c>
      <c r="B71" s="430" t="s">
        <v>105</v>
      </c>
      <c r="C71" s="430"/>
      <c r="D71" s="430"/>
      <c r="E71" s="430"/>
      <c r="F71" s="42">
        <f>F39*F66</f>
        <v>0.00033</v>
      </c>
      <c r="G71" s="24">
        <f>F71*$G$29</f>
        <v>0</v>
      </c>
      <c r="H71" s="11"/>
      <c r="I71" s="1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s="2" customFormat="1" ht="25.5" customHeight="1">
      <c r="A72" s="44" t="s">
        <v>15</v>
      </c>
      <c r="B72" s="486" t="s">
        <v>106</v>
      </c>
      <c r="C72" s="487"/>
      <c r="D72" s="487"/>
      <c r="E72" s="488"/>
      <c r="F72" s="45">
        <f>F39*F52</f>
        <v>0.00027</v>
      </c>
      <c r="G72" s="46">
        <f>F72*$G$29</f>
        <v>0</v>
      </c>
      <c r="H72" s="11"/>
      <c r="I72" s="1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s="2" customFormat="1" ht="12.75" customHeight="1">
      <c r="A73" s="484" t="s">
        <v>73</v>
      </c>
      <c r="B73" s="485"/>
      <c r="C73" s="485"/>
      <c r="D73" s="485"/>
      <c r="E73" s="485"/>
      <c r="F73" s="41">
        <f>SUM(F70:F72)</f>
        <v>0.04644</v>
      </c>
      <c r="G73" s="25">
        <f>SUM(G70:G72)</f>
        <v>0</v>
      </c>
      <c r="H73" s="11"/>
      <c r="I73" s="1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s="2" customFormat="1" ht="12.75" customHeight="1">
      <c r="A74" s="489"/>
      <c r="B74" s="490"/>
      <c r="C74" s="490"/>
      <c r="D74" s="490"/>
      <c r="E74" s="490"/>
      <c r="F74" s="490"/>
      <c r="G74" s="491"/>
      <c r="H74" s="11"/>
      <c r="I74" s="1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s="2" customFormat="1" ht="12.75" customHeight="1">
      <c r="A75" s="492" t="s">
        <v>40</v>
      </c>
      <c r="B75" s="493"/>
      <c r="C75" s="493"/>
      <c r="D75" s="493"/>
      <c r="E75" s="493"/>
      <c r="F75" s="493"/>
      <c r="G75" s="494"/>
      <c r="H75" s="11"/>
      <c r="I75" s="1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s="2" customFormat="1" ht="12.75" customHeight="1">
      <c r="A76" s="19">
        <v>2</v>
      </c>
      <c r="B76" s="461" t="s">
        <v>74</v>
      </c>
      <c r="C76" s="461"/>
      <c r="D76" s="461"/>
      <c r="E76" s="461"/>
      <c r="F76" s="47" t="s">
        <v>13</v>
      </c>
      <c r="G76" s="48" t="s">
        <v>14</v>
      </c>
      <c r="H76" s="11"/>
      <c r="I76" s="1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s="2" customFormat="1" ht="12.75" customHeight="1">
      <c r="A77" s="49" t="s">
        <v>90</v>
      </c>
      <c r="B77" s="481" t="s">
        <v>75</v>
      </c>
      <c r="C77" s="482"/>
      <c r="D77" s="482"/>
      <c r="E77" s="482"/>
      <c r="F77" s="50">
        <f>F42</f>
        <v>0.368</v>
      </c>
      <c r="G77" s="51">
        <f>G42</f>
        <v>0</v>
      </c>
      <c r="H77" s="11"/>
      <c r="I77" s="1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s="2" customFormat="1" ht="12.75" customHeight="1">
      <c r="A78" s="49" t="s">
        <v>91</v>
      </c>
      <c r="B78" s="481" t="s">
        <v>95</v>
      </c>
      <c r="C78" s="482"/>
      <c r="D78" s="482"/>
      <c r="E78" s="482"/>
      <c r="F78" s="50">
        <f>F56</f>
        <v>0.32019</v>
      </c>
      <c r="G78" s="51">
        <f>G56</f>
        <v>0</v>
      </c>
      <c r="H78" s="11"/>
      <c r="I78" s="1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s="2" customFormat="1" ht="12.75" customHeight="1">
      <c r="A79" s="49" t="s">
        <v>92</v>
      </c>
      <c r="B79" s="481" t="s">
        <v>76</v>
      </c>
      <c r="C79" s="482"/>
      <c r="D79" s="482"/>
      <c r="E79" s="482"/>
      <c r="F79" s="50">
        <f>F63</f>
        <v>0.01014</v>
      </c>
      <c r="G79" s="51">
        <f>G63</f>
        <v>0</v>
      </c>
      <c r="H79" s="11"/>
      <c r="I79" s="1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s="2" customFormat="1" ht="12.75" customHeight="1">
      <c r="A80" s="49" t="s">
        <v>93</v>
      </c>
      <c r="B80" s="481" t="s">
        <v>72</v>
      </c>
      <c r="C80" s="482"/>
      <c r="D80" s="482"/>
      <c r="E80" s="482"/>
      <c r="F80" s="50">
        <f>F73</f>
        <v>0.04644</v>
      </c>
      <c r="G80" s="51">
        <f>G73</f>
        <v>0</v>
      </c>
      <c r="H80" s="11"/>
      <c r="I80" s="1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s="2" customFormat="1" ht="12.75" customHeight="1">
      <c r="A81" s="453" t="s">
        <v>77</v>
      </c>
      <c r="B81" s="454"/>
      <c r="C81" s="454"/>
      <c r="D81" s="454"/>
      <c r="E81" s="483"/>
      <c r="F81" s="41">
        <f>SUM(F77:F80)</f>
        <v>0.74477</v>
      </c>
      <c r="G81" s="52">
        <f>SUM(G77:G80)</f>
        <v>0</v>
      </c>
      <c r="H81" s="11"/>
      <c r="I81" s="1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s="2" customFormat="1" ht="12.75" customHeight="1" thickBot="1">
      <c r="A82" s="455"/>
      <c r="B82" s="456"/>
      <c r="C82" s="456"/>
      <c r="D82" s="456"/>
      <c r="E82" s="456"/>
      <c r="F82" s="456"/>
      <c r="G82" s="457"/>
      <c r="H82" s="11"/>
      <c r="I82" s="1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s="2" customFormat="1" ht="12.75" customHeight="1">
      <c r="A83" s="458" t="s">
        <v>88</v>
      </c>
      <c r="B83" s="459"/>
      <c r="C83" s="459"/>
      <c r="D83" s="459"/>
      <c r="E83" s="459"/>
      <c r="F83" s="459"/>
      <c r="G83" s="460"/>
      <c r="H83" s="11"/>
      <c r="I83" s="1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s="2" customFormat="1" ht="12.75" customHeight="1">
      <c r="A84" s="19">
        <v>3</v>
      </c>
      <c r="B84" s="461" t="s">
        <v>69</v>
      </c>
      <c r="C84" s="461"/>
      <c r="D84" s="461"/>
      <c r="E84" s="461"/>
      <c r="F84" s="20" t="s">
        <v>13</v>
      </c>
      <c r="G84" s="21" t="s">
        <v>14</v>
      </c>
      <c r="H84" s="11"/>
      <c r="I84" s="1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s="2" customFormat="1" ht="12.75" customHeight="1">
      <c r="A85" s="18" t="s">
        <v>1</v>
      </c>
      <c r="B85" s="430" t="s">
        <v>68</v>
      </c>
      <c r="C85" s="430"/>
      <c r="D85" s="430"/>
      <c r="E85" s="430"/>
      <c r="F85" s="111"/>
      <c r="G85" s="102"/>
      <c r="H85" s="11"/>
      <c r="I85" s="1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s="2" customFormat="1" ht="12.75" customHeight="1">
      <c r="A86" s="18" t="s">
        <v>3</v>
      </c>
      <c r="B86" s="430" t="s">
        <v>112</v>
      </c>
      <c r="C86" s="430"/>
      <c r="D86" s="430"/>
      <c r="E86" s="430"/>
      <c r="F86" s="111"/>
      <c r="G86" s="102"/>
      <c r="H86" s="96" t="s">
        <v>179</v>
      </c>
      <c r="I86" s="1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s="2" customFormat="1" ht="12.75" customHeight="1">
      <c r="A87" s="18" t="s">
        <v>5</v>
      </c>
      <c r="B87" s="430" t="s">
        <v>60</v>
      </c>
      <c r="C87" s="430"/>
      <c r="D87" s="430"/>
      <c r="E87" s="430"/>
      <c r="F87" s="111"/>
      <c r="G87" s="102"/>
      <c r="H87" s="11"/>
      <c r="I87" s="1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s="2" customFormat="1" ht="12.75" customHeight="1">
      <c r="A88" s="18" t="s">
        <v>7</v>
      </c>
      <c r="B88" s="430" t="s">
        <v>59</v>
      </c>
      <c r="C88" s="430"/>
      <c r="D88" s="430"/>
      <c r="E88" s="430"/>
      <c r="F88" s="111"/>
      <c r="G88" s="102"/>
      <c r="H88" s="11"/>
      <c r="I88" s="1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s="2" customFormat="1" ht="12.75" customHeight="1">
      <c r="A89" s="18" t="s">
        <v>9</v>
      </c>
      <c r="B89" s="430" t="s">
        <v>61</v>
      </c>
      <c r="C89" s="430"/>
      <c r="D89" s="430"/>
      <c r="E89" s="430"/>
      <c r="F89" s="111"/>
      <c r="G89" s="102"/>
      <c r="H89" s="11"/>
      <c r="I89" s="1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s="2" customFormat="1" ht="12.75" customHeight="1">
      <c r="A90" s="18" t="s">
        <v>15</v>
      </c>
      <c r="B90" s="430" t="s">
        <v>18</v>
      </c>
      <c r="C90" s="430"/>
      <c r="D90" s="430"/>
      <c r="E90" s="430"/>
      <c r="F90" s="111"/>
      <c r="G90" s="102"/>
      <c r="H90" s="11"/>
      <c r="I90" s="1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s="2" customFormat="1" ht="12.75" customHeight="1">
      <c r="A91" s="18" t="s">
        <v>16</v>
      </c>
      <c r="B91" s="430" t="s">
        <v>62</v>
      </c>
      <c r="C91" s="430"/>
      <c r="D91" s="430"/>
      <c r="E91" s="430"/>
      <c r="F91" s="111"/>
      <c r="G91" s="102"/>
      <c r="H91" s="11"/>
      <c r="I91" s="1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s="2" customFormat="1" ht="12.75" customHeight="1">
      <c r="A92" s="18" t="s">
        <v>17</v>
      </c>
      <c r="B92" s="430" t="s">
        <v>108</v>
      </c>
      <c r="C92" s="430"/>
      <c r="D92" s="430"/>
      <c r="E92" s="430"/>
      <c r="F92" s="111"/>
      <c r="G92" s="102"/>
      <c r="H92" s="11"/>
      <c r="I92" s="1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s="2" customFormat="1" ht="12.75" customHeight="1">
      <c r="A93" s="18" t="s">
        <v>110</v>
      </c>
      <c r="B93" s="430" t="s">
        <v>109</v>
      </c>
      <c r="C93" s="430"/>
      <c r="D93" s="430"/>
      <c r="E93" s="430"/>
      <c r="F93" s="111"/>
      <c r="G93" s="102"/>
      <c r="H93" s="11"/>
      <c r="I93" s="1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s="2" customFormat="1" ht="12.75" customHeight="1">
      <c r="A94" s="18" t="s">
        <v>98</v>
      </c>
      <c r="B94" s="430" t="s">
        <v>22</v>
      </c>
      <c r="C94" s="430"/>
      <c r="D94" s="430"/>
      <c r="E94" s="430"/>
      <c r="F94" s="111"/>
      <c r="G94" s="102"/>
      <c r="H94" s="11"/>
      <c r="I94" s="1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s="2" customFormat="1" ht="12.75" customHeight="1">
      <c r="A95" s="478" t="s">
        <v>65</v>
      </c>
      <c r="B95" s="479"/>
      <c r="C95" s="479"/>
      <c r="D95" s="479"/>
      <c r="E95" s="479"/>
      <c r="F95" s="480"/>
      <c r="G95" s="53">
        <f>SUM(G85:G94)</f>
        <v>0</v>
      </c>
      <c r="H95" s="26"/>
      <c r="I95" s="1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s="2" customFormat="1" ht="12.75" customHeight="1" thickBot="1">
      <c r="A96" s="475"/>
      <c r="B96" s="476"/>
      <c r="C96" s="476"/>
      <c r="D96" s="476"/>
      <c r="E96" s="476"/>
      <c r="F96" s="476"/>
      <c r="G96" s="477"/>
      <c r="H96" s="11"/>
      <c r="I96" s="1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s="2" customFormat="1" ht="12.75" customHeight="1">
      <c r="A97" s="458" t="s">
        <v>89</v>
      </c>
      <c r="B97" s="459"/>
      <c r="C97" s="459"/>
      <c r="D97" s="459"/>
      <c r="E97" s="459"/>
      <c r="F97" s="459"/>
      <c r="G97" s="460"/>
      <c r="H97" s="11"/>
      <c r="I97" s="1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s="2" customFormat="1" ht="12.75" customHeight="1">
      <c r="A98" s="19">
        <v>4</v>
      </c>
      <c r="B98" s="461" t="s">
        <v>19</v>
      </c>
      <c r="C98" s="461"/>
      <c r="D98" s="461"/>
      <c r="E98" s="461"/>
      <c r="F98" s="20" t="s">
        <v>13</v>
      </c>
      <c r="G98" s="21" t="s">
        <v>14</v>
      </c>
      <c r="H98" s="11"/>
      <c r="I98" s="1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s="2" customFormat="1" ht="12.75" customHeight="1">
      <c r="A99" s="18" t="s">
        <v>1</v>
      </c>
      <c r="B99" s="430" t="s">
        <v>38</v>
      </c>
      <c r="C99" s="430"/>
      <c r="D99" s="430"/>
      <c r="E99" s="430"/>
      <c r="F99" s="112"/>
      <c r="G99" s="102"/>
      <c r="H99" s="54"/>
      <c r="I99" s="1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s="2" customFormat="1" ht="12.75" customHeight="1">
      <c r="A100" s="18" t="s">
        <v>3</v>
      </c>
      <c r="B100" s="430" t="s">
        <v>63</v>
      </c>
      <c r="C100" s="430"/>
      <c r="D100" s="430"/>
      <c r="E100" s="430"/>
      <c r="F100" s="112"/>
      <c r="G100" s="102"/>
      <c r="H100" s="54"/>
      <c r="I100" s="1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s="2" customFormat="1" ht="12.75" customHeight="1">
      <c r="A101" s="18" t="s">
        <v>5</v>
      </c>
      <c r="B101" s="430" t="s">
        <v>20</v>
      </c>
      <c r="C101" s="430"/>
      <c r="D101" s="430"/>
      <c r="E101" s="430"/>
      <c r="F101" s="112"/>
      <c r="G101" s="102"/>
      <c r="H101" s="11"/>
      <c r="I101" s="1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s="2" customFormat="1" ht="12.75" customHeight="1">
      <c r="A102" s="18" t="s">
        <v>7</v>
      </c>
      <c r="B102" s="430" t="s">
        <v>21</v>
      </c>
      <c r="C102" s="430"/>
      <c r="D102" s="430"/>
      <c r="E102" s="430"/>
      <c r="F102" s="112"/>
      <c r="G102" s="102"/>
      <c r="H102" s="11"/>
      <c r="I102" s="1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s="2" customFormat="1" ht="12.75" customHeight="1">
      <c r="A103" s="18" t="s">
        <v>7</v>
      </c>
      <c r="B103" s="430" t="s">
        <v>111</v>
      </c>
      <c r="C103" s="430"/>
      <c r="D103" s="430"/>
      <c r="E103" s="430"/>
      <c r="F103" s="112"/>
      <c r="G103" s="102"/>
      <c r="H103" s="11"/>
      <c r="I103" s="1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s="2" customFormat="1" ht="12.75" customHeight="1">
      <c r="A104" s="18" t="s">
        <v>15</v>
      </c>
      <c r="B104" s="430" t="s">
        <v>107</v>
      </c>
      <c r="C104" s="430"/>
      <c r="D104" s="430"/>
      <c r="E104" s="430"/>
      <c r="F104" s="112"/>
      <c r="G104" s="102"/>
      <c r="H104" s="11"/>
      <c r="I104" s="1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s="2" customFormat="1" ht="12.75" customHeight="1">
      <c r="A105" s="18" t="s">
        <v>16</v>
      </c>
      <c r="B105" s="430" t="s">
        <v>22</v>
      </c>
      <c r="C105" s="430"/>
      <c r="D105" s="430"/>
      <c r="E105" s="430"/>
      <c r="F105" s="112"/>
      <c r="G105" s="102"/>
      <c r="H105" s="54"/>
      <c r="I105" s="54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s="2" customFormat="1" ht="12.75" customHeight="1">
      <c r="A106" s="453" t="s">
        <v>66</v>
      </c>
      <c r="B106" s="454"/>
      <c r="C106" s="454"/>
      <c r="D106" s="454"/>
      <c r="E106" s="454"/>
      <c r="F106" s="464"/>
      <c r="G106" s="25">
        <f>SUM(G99:G105)</f>
        <v>0</v>
      </c>
      <c r="H106" s="26"/>
      <c r="I106" s="1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s="2" customFormat="1" ht="12.75" customHeight="1" thickBot="1">
      <c r="A107" s="465"/>
      <c r="B107" s="466"/>
      <c r="C107" s="466"/>
      <c r="D107" s="466"/>
      <c r="E107" s="466"/>
      <c r="F107" s="466"/>
      <c r="G107" s="467"/>
      <c r="H107" s="11"/>
      <c r="I107" s="1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9" ht="12.75" customHeight="1" thickBot="1">
      <c r="A108" s="458" t="s">
        <v>113</v>
      </c>
      <c r="B108" s="468"/>
      <c r="C108" s="468"/>
      <c r="D108" s="468"/>
      <c r="E108" s="468"/>
      <c r="F108" s="468"/>
      <c r="G108" s="55">
        <f>G29+G81+G95+G106</f>
        <v>0</v>
      </c>
      <c r="H108" s="56"/>
      <c r="I108" s="56"/>
    </row>
    <row r="109" spans="1:9" ht="12.75" customHeight="1" thickBot="1">
      <c r="A109" s="469"/>
      <c r="B109" s="470"/>
      <c r="C109" s="470"/>
      <c r="D109" s="470"/>
      <c r="E109" s="470"/>
      <c r="F109" s="470"/>
      <c r="G109" s="471"/>
      <c r="H109" s="56"/>
      <c r="I109" s="56"/>
    </row>
    <row r="110" spans="1:9" ht="12.75" customHeight="1">
      <c r="A110" s="458" t="s">
        <v>114</v>
      </c>
      <c r="B110" s="459"/>
      <c r="C110" s="459"/>
      <c r="D110" s="459"/>
      <c r="E110" s="459"/>
      <c r="F110" s="459"/>
      <c r="G110" s="460"/>
      <c r="H110" s="56"/>
      <c r="I110" s="56"/>
    </row>
    <row r="111" spans="1:9" ht="12.75" customHeight="1">
      <c r="A111" s="19">
        <v>5</v>
      </c>
      <c r="B111" s="472" t="s">
        <v>115</v>
      </c>
      <c r="C111" s="473"/>
      <c r="D111" s="473"/>
      <c r="E111" s="474"/>
      <c r="F111" s="20" t="s">
        <v>13</v>
      </c>
      <c r="G111" s="21" t="s">
        <v>14</v>
      </c>
      <c r="H111" s="56"/>
      <c r="I111" s="56"/>
    </row>
    <row r="112" spans="1:9" ht="12.75" customHeight="1">
      <c r="A112" s="18" t="s">
        <v>1</v>
      </c>
      <c r="B112" s="430" t="s">
        <v>116</v>
      </c>
      <c r="C112" s="430"/>
      <c r="D112" s="430"/>
      <c r="E112" s="430"/>
      <c r="F112" s="104"/>
      <c r="G112" s="57">
        <f>F112*$G$108</f>
        <v>0</v>
      </c>
      <c r="H112" s="56"/>
      <c r="I112" s="56"/>
    </row>
    <row r="113" spans="1:9" ht="12.75" customHeight="1">
      <c r="A113" s="18" t="s">
        <v>3</v>
      </c>
      <c r="B113" s="430" t="s">
        <v>117</v>
      </c>
      <c r="C113" s="430"/>
      <c r="D113" s="430"/>
      <c r="E113" s="430"/>
      <c r="F113" s="104"/>
      <c r="G113" s="57">
        <f>F113*$G$108</f>
        <v>0</v>
      </c>
      <c r="H113" s="56"/>
      <c r="I113" s="56"/>
    </row>
    <row r="114" spans="1:9" ht="12.75" customHeight="1">
      <c r="A114" s="18" t="s">
        <v>5</v>
      </c>
      <c r="B114" s="430" t="s">
        <v>118</v>
      </c>
      <c r="C114" s="430"/>
      <c r="D114" s="430"/>
      <c r="E114" s="430"/>
      <c r="F114" s="104"/>
      <c r="G114" s="57">
        <f>F114*$G$108</f>
        <v>0</v>
      </c>
      <c r="H114" s="56"/>
      <c r="I114" s="56"/>
    </row>
    <row r="115" spans="1:9" ht="12.75" customHeight="1">
      <c r="A115" s="453" t="s">
        <v>119</v>
      </c>
      <c r="B115" s="454"/>
      <c r="C115" s="454"/>
      <c r="D115" s="454"/>
      <c r="E115" s="454"/>
      <c r="F115" s="58">
        <f>SUM(F112:F114)</f>
        <v>0</v>
      </c>
      <c r="G115" s="25">
        <f>SUM(G112:G114)</f>
        <v>0</v>
      </c>
      <c r="H115" s="56"/>
      <c r="I115" s="56"/>
    </row>
    <row r="116" spans="1:40" s="2" customFormat="1" ht="12.75" customHeight="1" thickBot="1">
      <c r="A116" s="455"/>
      <c r="B116" s="456"/>
      <c r="C116" s="456"/>
      <c r="D116" s="456"/>
      <c r="E116" s="456"/>
      <c r="F116" s="456"/>
      <c r="G116" s="457"/>
      <c r="H116" s="11"/>
      <c r="I116" s="1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s="2" customFormat="1" ht="12.75" customHeight="1">
      <c r="A117" s="458" t="s">
        <v>120</v>
      </c>
      <c r="B117" s="459"/>
      <c r="C117" s="459"/>
      <c r="D117" s="459"/>
      <c r="E117" s="459"/>
      <c r="F117" s="459"/>
      <c r="G117" s="460"/>
      <c r="H117" s="11"/>
      <c r="I117" s="1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s="2" customFormat="1" ht="12.75" customHeight="1">
      <c r="A118" s="19">
        <v>6</v>
      </c>
      <c r="B118" s="461" t="s">
        <v>121</v>
      </c>
      <c r="C118" s="461"/>
      <c r="D118" s="461"/>
      <c r="E118" s="461"/>
      <c r="F118" s="59" t="s">
        <v>13</v>
      </c>
      <c r="G118" s="21" t="s">
        <v>14</v>
      </c>
      <c r="H118" s="11"/>
      <c r="I118" s="1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s="2" customFormat="1" ht="12.75" customHeight="1">
      <c r="A119" s="18" t="s">
        <v>1</v>
      </c>
      <c r="B119" s="430" t="s">
        <v>122</v>
      </c>
      <c r="C119" s="430"/>
      <c r="D119" s="430"/>
      <c r="E119" s="430"/>
      <c r="F119" s="27">
        <v>0.02</v>
      </c>
      <c r="G119" s="60">
        <f>($G$108+$G$115)/(1-$F$122)*F119</f>
        <v>0</v>
      </c>
      <c r="H119" s="61"/>
      <c r="I119" s="1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s="2" customFormat="1" ht="12.75" customHeight="1">
      <c r="A120" s="18" t="s">
        <v>3</v>
      </c>
      <c r="B120" s="430" t="s">
        <v>123</v>
      </c>
      <c r="C120" s="430"/>
      <c r="D120" s="430"/>
      <c r="E120" s="430"/>
      <c r="F120" s="27">
        <v>0.0065</v>
      </c>
      <c r="G120" s="60">
        <f>($G$108+$G$115)/(1-$F$122)*F120</f>
        <v>0</v>
      </c>
      <c r="H120" s="11"/>
      <c r="I120" s="1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s="2" customFormat="1" ht="12.75" customHeight="1">
      <c r="A121" s="18" t="s">
        <v>5</v>
      </c>
      <c r="B121" s="430" t="s">
        <v>124</v>
      </c>
      <c r="C121" s="430"/>
      <c r="D121" s="430"/>
      <c r="E121" s="430"/>
      <c r="F121" s="27">
        <v>0.03</v>
      </c>
      <c r="G121" s="60">
        <f>($G$108+$G$115)/(1-$F$122)*F121</f>
        <v>0</v>
      </c>
      <c r="H121" s="11"/>
      <c r="I121" s="1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s="2" customFormat="1" ht="12.75" customHeight="1">
      <c r="A122" s="453" t="s">
        <v>125</v>
      </c>
      <c r="B122" s="462"/>
      <c r="C122" s="462"/>
      <c r="D122" s="462"/>
      <c r="E122" s="463"/>
      <c r="F122" s="30">
        <f>SUM(F119:F121)</f>
        <v>0.0565</v>
      </c>
      <c r="G122" s="62">
        <f>SUM(G119:G121)</f>
        <v>0</v>
      </c>
      <c r="H122" s="11"/>
      <c r="I122" s="1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s="2" customFormat="1" ht="12.75" customHeight="1" thickBot="1">
      <c r="A123" s="436"/>
      <c r="B123" s="437"/>
      <c r="C123" s="437"/>
      <c r="D123" s="437"/>
      <c r="E123" s="437"/>
      <c r="F123" s="437"/>
      <c r="G123" s="438"/>
      <c r="H123" s="11"/>
      <c r="I123" s="1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s="5" customFormat="1" ht="12.75" customHeight="1" thickBot="1">
      <c r="A124" s="439" t="s">
        <v>126</v>
      </c>
      <c r="B124" s="440"/>
      <c r="C124" s="440"/>
      <c r="D124" s="440"/>
      <c r="E124" s="440"/>
      <c r="F124" s="440"/>
      <c r="G124" s="63">
        <f>G108+G115+G122</f>
        <v>0</v>
      </c>
      <c r="H124" s="64"/>
      <c r="I124" s="6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1:40" s="5" customFormat="1" ht="12.75" customHeight="1" thickBot="1">
      <c r="A125" s="441"/>
      <c r="B125" s="442"/>
      <c r="C125" s="442"/>
      <c r="D125" s="442"/>
      <c r="E125" s="442"/>
      <c r="F125" s="442"/>
      <c r="G125" s="443"/>
      <c r="H125" s="64"/>
      <c r="I125" s="6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1:40" ht="12.75" customHeight="1">
      <c r="A126" s="447" t="s">
        <v>131</v>
      </c>
      <c r="B126" s="448"/>
      <c r="C126" s="448"/>
      <c r="D126" s="448"/>
      <c r="E126" s="448"/>
      <c r="F126" s="448"/>
      <c r="G126" s="449"/>
      <c r="H126" s="56"/>
      <c r="I126" s="70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  <row r="127" spans="1:40" ht="12.75" customHeight="1">
      <c r="A127" s="450" t="s">
        <v>83</v>
      </c>
      <c r="B127" s="451"/>
      <c r="C127" s="451" t="s">
        <v>82</v>
      </c>
      <c r="D127" s="451" t="s">
        <v>173</v>
      </c>
      <c r="E127" s="451" t="s">
        <v>84</v>
      </c>
      <c r="F127" s="451" t="s">
        <v>85</v>
      </c>
      <c r="G127" s="452" t="s">
        <v>86</v>
      </c>
      <c r="H127" s="56"/>
      <c r="I127" s="70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</row>
    <row r="128" spans="1:40" ht="12.75" customHeight="1">
      <c r="A128" s="450"/>
      <c r="B128" s="451"/>
      <c r="C128" s="451"/>
      <c r="D128" s="451"/>
      <c r="E128" s="451"/>
      <c r="F128" s="451"/>
      <c r="G128" s="452"/>
      <c r="H128" s="56"/>
      <c r="I128" s="70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</row>
    <row r="129" spans="1:40" ht="12.75" customHeight="1">
      <c r="A129" s="429" t="s">
        <v>132</v>
      </c>
      <c r="B129" s="430"/>
      <c r="C129" s="105">
        <v>0</v>
      </c>
      <c r="D129" s="71">
        <v>0.6</v>
      </c>
      <c r="E129" s="72">
        <f>C129*(D129+1)*$G$29/220</f>
        <v>0</v>
      </c>
      <c r="F129" s="72">
        <f>E129*(1+$F$81)</f>
        <v>0</v>
      </c>
      <c r="G129" s="76">
        <f>F129*(1+$F$122)</f>
        <v>0</v>
      </c>
      <c r="H129" s="56"/>
      <c r="I129" s="70"/>
      <c r="J129" s="10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</row>
    <row r="130" spans="1:40" ht="12.75" customHeight="1">
      <c r="A130" s="429" t="s">
        <v>133</v>
      </c>
      <c r="B130" s="430"/>
      <c r="C130" s="105">
        <v>0</v>
      </c>
      <c r="D130" s="71">
        <v>1</v>
      </c>
      <c r="E130" s="72">
        <f>C130*(D130+1)/220*$G$29</f>
        <v>0</v>
      </c>
      <c r="F130" s="72">
        <f>E130*(1+$F$81)</f>
        <v>0</v>
      </c>
      <c r="G130" s="76">
        <f>F130*(1+$F$122)</f>
        <v>0</v>
      </c>
      <c r="H130" s="56"/>
      <c r="I130" s="70"/>
      <c r="J130" s="10"/>
      <c r="K130" s="10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</row>
    <row r="131" spans="1:40" ht="12.75" customHeight="1" thickBot="1">
      <c r="A131" s="431" t="s">
        <v>134</v>
      </c>
      <c r="B131" s="432"/>
      <c r="C131" s="106">
        <v>0</v>
      </c>
      <c r="D131" s="73">
        <v>0.3</v>
      </c>
      <c r="E131" s="74">
        <f>C131*D131/220*$G$29</f>
        <v>0</v>
      </c>
      <c r="F131" s="74">
        <f>E131*(1+$F$81)</f>
        <v>0</v>
      </c>
      <c r="G131" s="77">
        <f>F131*(1+$F$122)</f>
        <v>0</v>
      </c>
      <c r="H131" s="56"/>
      <c r="I131" s="70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</row>
    <row r="132" spans="1:40" ht="12.75" customHeight="1" thickBot="1">
      <c r="A132" s="433" t="s">
        <v>127</v>
      </c>
      <c r="B132" s="434"/>
      <c r="C132" s="434"/>
      <c r="D132" s="434"/>
      <c r="E132" s="434"/>
      <c r="F132" s="435"/>
      <c r="G132" s="75">
        <f>SUM(G129:G131)</f>
        <v>0</v>
      </c>
      <c r="H132" s="56"/>
      <c r="I132" s="70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</row>
    <row r="133" spans="1:40" ht="12.75" customHeight="1" thickBot="1">
      <c r="A133" s="390"/>
      <c r="B133" s="391"/>
      <c r="C133" s="391"/>
      <c r="D133" s="391"/>
      <c r="E133" s="391"/>
      <c r="F133" s="391"/>
      <c r="G133" s="392"/>
      <c r="H133" s="56"/>
      <c r="I133" s="70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</row>
    <row r="134" spans="1:40" ht="12.75" customHeight="1">
      <c r="A134" s="444" t="s">
        <v>32</v>
      </c>
      <c r="B134" s="445"/>
      <c r="C134" s="445"/>
      <c r="D134" s="445"/>
      <c r="E134" s="445"/>
      <c r="F134" s="445"/>
      <c r="G134" s="446"/>
      <c r="H134" s="56"/>
      <c r="I134" s="70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</row>
    <row r="135" spans="1:40" ht="38.25" customHeight="1">
      <c r="A135" s="65" t="s">
        <v>41</v>
      </c>
      <c r="B135" s="420" t="s">
        <v>44</v>
      </c>
      <c r="C135" s="421"/>
      <c r="D135" s="422"/>
      <c r="E135" s="66" t="s">
        <v>167</v>
      </c>
      <c r="F135" s="66" t="s">
        <v>33</v>
      </c>
      <c r="G135" s="67" t="s">
        <v>43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</row>
    <row r="136" spans="1:40" ht="13.5" customHeight="1" thickBot="1">
      <c r="A136" s="108"/>
      <c r="B136" s="423"/>
      <c r="C136" s="424"/>
      <c r="D136" s="425"/>
      <c r="E136" s="107">
        <f>F17</f>
        <v>1</v>
      </c>
      <c r="F136" s="68">
        <f>G124</f>
        <v>0</v>
      </c>
      <c r="G136" s="80">
        <f>F136*E136</f>
        <v>0</v>
      </c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</row>
    <row r="137" spans="1:40" ht="12.75" thickBot="1">
      <c r="A137" s="426" t="s">
        <v>42</v>
      </c>
      <c r="B137" s="427"/>
      <c r="C137" s="427"/>
      <c r="D137" s="427"/>
      <c r="E137" s="427"/>
      <c r="F137" s="428"/>
      <c r="G137" s="110">
        <f>G136*12</f>
        <v>0</v>
      </c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</row>
    <row r="138" spans="1:40" ht="12" thickBot="1">
      <c r="A138" s="390"/>
      <c r="B138" s="391"/>
      <c r="C138" s="391"/>
      <c r="D138" s="391"/>
      <c r="E138" s="391"/>
      <c r="F138" s="391"/>
      <c r="G138" s="392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</row>
    <row r="139" spans="1:40" ht="12.75" thickBot="1">
      <c r="A139" s="426" t="s">
        <v>137</v>
      </c>
      <c r="B139" s="427"/>
      <c r="C139" s="427"/>
      <c r="D139" s="427"/>
      <c r="E139" s="427"/>
      <c r="F139" s="428"/>
      <c r="G139" s="110">
        <f>G132+G137</f>
        <v>0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</row>
    <row r="140" spans="1:9" ht="11.25" customHeight="1">
      <c r="A140" s="81"/>
      <c r="B140" s="81"/>
      <c r="C140" s="81"/>
      <c r="D140" s="81"/>
      <c r="E140" s="81"/>
      <c r="F140" s="81"/>
      <c r="G140" s="81"/>
      <c r="I140" s="140"/>
    </row>
    <row r="141" spans="1:7" ht="15" customHeight="1">
      <c r="A141" s="82" t="s">
        <v>150</v>
      </c>
      <c r="B141" s="81"/>
      <c r="C141" s="81"/>
      <c r="D141" s="81"/>
      <c r="E141" s="81"/>
      <c r="F141" s="81"/>
      <c r="G141" s="81"/>
    </row>
    <row r="142" spans="1:7" ht="15" customHeight="1">
      <c r="A142" s="83" t="s">
        <v>151</v>
      </c>
      <c r="B142" s="81"/>
      <c r="C142" s="81"/>
      <c r="D142" s="81"/>
      <c r="E142" s="81"/>
      <c r="F142" s="81"/>
      <c r="G142" s="81"/>
    </row>
    <row r="143" spans="1:7" ht="15" customHeight="1">
      <c r="A143" s="83" t="s">
        <v>152</v>
      </c>
      <c r="B143" s="81"/>
      <c r="C143" s="81"/>
      <c r="D143" s="81"/>
      <c r="E143" s="81"/>
      <c r="F143" s="81"/>
      <c r="G143" s="81"/>
    </row>
    <row r="144" spans="1:7" ht="15" customHeight="1">
      <c r="A144" s="83" t="s">
        <v>153</v>
      </c>
      <c r="B144" s="81"/>
      <c r="C144" s="81"/>
      <c r="D144" s="81"/>
      <c r="E144" s="81"/>
      <c r="F144" s="81"/>
      <c r="G144" s="81"/>
    </row>
    <row r="145" spans="1:7" ht="15" customHeight="1">
      <c r="A145" s="83" t="s">
        <v>154</v>
      </c>
      <c r="B145" s="81"/>
      <c r="C145" s="81"/>
      <c r="D145" s="81"/>
      <c r="E145" s="81"/>
      <c r="F145" s="81"/>
      <c r="G145" s="81"/>
    </row>
    <row r="146" spans="1:7" ht="15" customHeight="1">
      <c r="A146" s="83" t="s">
        <v>155</v>
      </c>
      <c r="B146" s="81"/>
      <c r="C146" s="81"/>
      <c r="D146" s="81"/>
      <c r="E146" s="81"/>
      <c r="F146" s="81"/>
      <c r="G146" s="81"/>
    </row>
    <row r="147" spans="1:7" ht="15" customHeight="1">
      <c r="A147" s="83" t="s">
        <v>156</v>
      </c>
      <c r="B147" s="81"/>
      <c r="C147" s="81"/>
      <c r="D147" s="81"/>
      <c r="E147" s="81"/>
      <c r="F147" s="81"/>
      <c r="G147" s="81"/>
    </row>
    <row r="148" spans="1:7" ht="15" customHeight="1">
      <c r="A148" s="82" t="s">
        <v>157</v>
      </c>
      <c r="B148" s="81"/>
      <c r="C148" s="81"/>
      <c r="D148" s="81"/>
      <c r="E148" s="81"/>
      <c r="F148" s="81"/>
      <c r="G148" s="81"/>
    </row>
    <row r="149" spans="1:7" ht="15" customHeight="1">
      <c r="A149" s="82" t="s">
        <v>158</v>
      </c>
      <c r="B149" s="81"/>
      <c r="C149" s="81"/>
      <c r="D149" s="81"/>
      <c r="E149" s="81"/>
      <c r="F149" s="81"/>
      <c r="G149" s="81"/>
    </row>
    <row r="150" spans="1:7" ht="15" customHeight="1">
      <c r="A150" s="82" t="s">
        <v>159</v>
      </c>
      <c r="B150" s="81"/>
      <c r="C150" s="81"/>
      <c r="D150" s="81"/>
      <c r="E150" s="81"/>
      <c r="F150" s="81"/>
      <c r="G150" s="81"/>
    </row>
    <row r="151" spans="1:7" ht="15" customHeight="1">
      <c r="A151" s="82" t="s">
        <v>160</v>
      </c>
      <c r="B151" s="81"/>
      <c r="C151" s="81"/>
      <c r="D151" s="81"/>
      <c r="E151" s="81"/>
      <c r="F151" s="81"/>
      <c r="G151" s="81"/>
    </row>
    <row r="152" spans="1:7" ht="15" customHeight="1">
      <c r="A152" s="81"/>
      <c r="B152" s="81"/>
      <c r="C152" s="81"/>
      <c r="D152" s="81"/>
      <c r="E152" s="81"/>
      <c r="F152" s="81"/>
      <c r="G152" s="81"/>
    </row>
    <row r="153" spans="1:7" ht="11.25" customHeight="1">
      <c r="A153" s="81"/>
      <c r="B153" s="81"/>
      <c r="C153" s="81"/>
      <c r="D153" s="81"/>
      <c r="E153" s="81"/>
      <c r="F153" s="81"/>
      <c r="G153" s="81"/>
    </row>
    <row r="154" spans="1:7" ht="11.25" customHeight="1">
      <c r="A154" s="81"/>
      <c r="B154" s="81"/>
      <c r="C154" s="81"/>
      <c r="D154" s="81"/>
      <c r="E154" s="81"/>
      <c r="F154" s="81"/>
      <c r="G154" s="81"/>
    </row>
    <row r="155" spans="1:7" ht="11.25" customHeight="1">
      <c r="A155" s="81"/>
      <c r="B155" s="81"/>
      <c r="C155" s="81"/>
      <c r="D155" s="81"/>
      <c r="E155" s="81"/>
      <c r="F155" s="81"/>
      <c r="G155" s="81"/>
    </row>
    <row r="156" spans="1:7" ht="11.25" customHeight="1">
      <c r="A156" s="81"/>
      <c r="B156" s="81"/>
      <c r="C156" s="81"/>
      <c r="D156" s="81"/>
      <c r="E156" s="81"/>
      <c r="F156" s="81"/>
      <c r="G156" s="81"/>
    </row>
    <row r="157" spans="1:7" ht="11.25" customHeight="1">
      <c r="A157" s="81"/>
      <c r="B157" s="81"/>
      <c r="C157" s="81"/>
      <c r="D157" s="81"/>
      <c r="E157" s="81"/>
      <c r="F157" s="81"/>
      <c r="G157" s="81"/>
    </row>
    <row r="158" spans="1:7" ht="11.25" customHeight="1">
      <c r="A158" s="81"/>
      <c r="B158" s="81"/>
      <c r="C158" s="81"/>
      <c r="D158" s="81"/>
      <c r="E158" s="81"/>
      <c r="F158" s="81"/>
      <c r="G158" s="81"/>
    </row>
    <row r="159" spans="1:7" ht="11.25" customHeight="1">
      <c r="A159" s="81"/>
      <c r="B159" s="81"/>
      <c r="C159" s="81"/>
      <c r="D159" s="81"/>
      <c r="E159" s="81"/>
      <c r="F159" s="81"/>
      <c r="G159" s="81"/>
    </row>
    <row r="160" spans="1:7" ht="11.25" customHeight="1">
      <c r="A160" s="81"/>
      <c r="B160" s="81"/>
      <c r="C160" s="81"/>
      <c r="D160" s="81"/>
      <c r="E160" s="81"/>
      <c r="F160" s="81"/>
      <c r="G160" s="81"/>
    </row>
    <row r="161" spans="1:7" ht="11.25" customHeight="1">
      <c r="A161" s="81"/>
      <c r="B161" s="81"/>
      <c r="C161" s="81"/>
      <c r="D161" s="81"/>
      <c r="E161" s="81"/>
      <c r="F161" s="81"/>
      <c r="G161" s="81"/>
    </row>
    <row r="162" spans="1:7" ht="11.25" customHeight="1">
      <c r="A162" s="81"/>
      <c r="B162" s="81"/>
      <c r="C162" s="81"/>
      <c r="D162" s="81"/>
      <c r="E162" s="81"/>
      <c r="F162" s="81"/>
      <c r="G162" s="81"/>
    </row>
    <row r="163" spans="1:7" ht="11.25" customHeight="1">
      <c r="A163" s="81"/>
      <c r="B163" s="81"/>
      <c r="C163" s="81"/>
      <c r="D163" s="81"/>
      <c r="E163" s="81"/>
      <c r="F163" s="81"/>
      <c r="G163" s="81"/>
    </row>
    <row r="164" spans="1:7" ht="11.25" customHeight="1">
      <c r="A164" s="81"/>
      <c r="B164" s="81"/>
      <c r="C164" s="81"/>
      <c r="D164" s="81"/>
      <c r="E164" s="81"/>
      <c r="F164" s="81"/>
      <c r="G164" s="81"/>
    </row>
    <row r="165" spans="1:7" ht="11.25" customHeight="1">
      <c r="A165" s="81"/>
      <c r="B165" s="81"/>
      <c r="C165" s="81"/>
      <c r="D165" s="81"/>
      <c r="E165" s="81"/>
      <c r="F165" s="81"/>
      <c r="G165" s="81"/>
    </row>
    <row r="166" spans="1:7" ht="11.25" customHeight="1">
      <c r="A166" s="81"/>
      <c r="B166" s="81"/>
      <c r="C166" s="81"/>
      <c r="D166" s="81"/>
      <c r="E166" s="81"/>
      <c r="F166" s="81"/>
      <c r="G166" s="81"/>
    </row>
    <row r="167" spans="1:7" ht="11.25" customHeight="1">
      <c r="A167" s="81"/>
      <c r="B167" s="81"/>
      <c r="C167" s="81"/>
      <c r="D167" s="81"/>
      <c r="E167" s="81"/>
      <c r="F167" s="81"/>
      <c r="G167" s="81"/>
    </row>
    <row r="168" spans="1:7" ht="11.25" customHeight="1">
      <c r="A168" s="81"/>
      <c r="B168" s="81"/>
      <c r="C168" s="81"/>
      <c r="D168" s="81"/>
      <c r="E168" s="81"/>
      <c r="F168" s="81"/>
      <c r="G168" s="81"/>
    </row>
    <row r="169" spans="1:7" ht="11.25" customHeight="1">
      <c r="A169" s="81"/>
      <c r="B169" s="81"/>
      <c r="C169" s="81"/>
      <c r="D169" s="81"/>
      <c r="E169" s="81"/>
      <c r="F169" s="81"/>
      <c r="G169" s="81"/>
    </row>
    <row r="170" spans="1:7" ht="11.25" customHeight="1">
      <c r="A170" s="81"/>
      <c r="B170" s="81"/>
      <c r="C170" s="81"/>
      <c r="D170" s="81"/>
      <c r="E170" s="81"/>
      <c r="F170" s="81"/>
      <c r="G170" s="81"/>
    </row>
    <row r="171" spans="1:7" ht="11.25" customHeight="1">
      <c r="A171" s="81"/>
      <c r="B171" s="81"/>
      <c r="C171" s="81"/>
      <c r="D171" s="81"/>
      <c r="E171" s="81"/>
      <c r="F171" s="81"/>
      <c r="G171" s="81"/>
    </row>
    <row r="172" spans="1:7" ht="11.25" customHeight="1">
      <c r="A172" s="81"/>
      <c r="B172" s="81"/>
      <c r="C172" s="81"/>
      <c r="D172" s="81"/>
      <c r="E172" s="81"/>
      <c r="F172" s="81"/>
      <c r="G172" s="81"/>
    </row>
    <row r="173" spans="1:7" ht="11.25" customHeight="1">
      <c r="A173" s="81"/>
      <c r="B173" s="81"/>
      <c r="C173" s="81"/>
      <c r="D173" s="81"/>
      <c r="E173" s="81"/>
      <c r="F173" s="81"/>
      <c r="G173" s="81"/>
    </row>
    <row r="174" spans="1:7" ht="11.25" customHeight="1">
      <c r="A174" s="81"/>
      <c r="B174" s="81"/>
      <c r="C174" s="81"/>
      <c r="D174" s="81"/>
      <c r="E174" s="81"/>
      <c r="F174" s="81"/>
      <c r="G174" s="81"/>
    </row>
  </sheetData>
  <sheetProtection/>
  <mergeCells count="158">
    <mergeCell ref="B10:E10"/>
    <mergeCell ref="F10:G10"/>
    <mergeCell ref="B11:E11"/>
    <mergeCell ref="F11:G11"/>
    <mergeCell ref="A6:G6"/>
    <mergeCell ref="B7:E7"/>
    <mergeCell ref="F7:G7"/>
    <mergeCell ref="B8:E8"/>
    <mergeCell ref="F8:G8"/>
    <mergeCell ref="B9:E9"/>
    <mergeCell ref="F9:G9"/>
    <mergeCell ref="B18:E18"/>
    <mergeCell ref="F18:G18"/>
    <mergeCell ref="A1:G1"/>
    <mergeCell ref="A2:G2"/>
    <mergeCell ref="A3:G3"/>
    <mergeCell ref="A4:D4"/>
    <mergeCell ref="F4:G4"/>
    <mergeCell ref="A5:G5"/>
    <mergeCell ref="A12:G12"/>
    <mergeCell ref="A13:G13"/>
    <mergeCell ref="A23:G23"/>
    <mergeCell ref="A24:G24"/>
    <mergeCell ref="B14:E14"/>
    <mergeCell ref="F14:G14"/>
    <mergeCell ref="B15:E15"/>
    <mergeCell ref="F15:G15"/>
    <mergeCell ref="B16:E16"/>
    <mergeCell ref="F16:G16"/>
    <mergeCell ref="B17:E17"/>
    <mergeCell ref="F17:G17"/>
    <mergeCell ref="A19:G19"/>
    <mergeCell ref="B20:E20"/>
    <mergeCell ref="F20:G20"/>
    <mergeCell ref="B21:E21"/>
    <mergeCell ref="F21:G21"/>
    <mergeCell ref="B22:E22"/>
    <mergeCell ref="F22:G22"/>
    <mergeCell ref="A42:E42"/>
    <mergeCell ref="B25:E25"/>
    <mergeCell ref="B26:E26"/>
    <mergeCell ref="B27:E27"/>
    <mergeCell ref="A28:E28"/>
    <mergeCell ref="A29:F29"/>
    <mergeCell ref="A30:G30"/>
    <mergeCell ref="A31:G31"/>
    <mergeCell ref="A32:G32"/>
    <mergeCell ref="B33:E33"/>
    <mergeCell ref="B50:E50"/>
    <mergeCell ref="B51:E51"/>
    <mergeCell ref="B34:E34"/>
    <mergeCell ref="B35:E35"/>
    <mergeCell ref="B36:E36"/>
    <mergeCell ref="B37:E37"/>
    <mergeCell ref="B38:E38"/>
    <mergeCell ref="B39:E39"/>
    <mergeCell ref="B40:E40"/>
    <mergeCell ref="B41:E41"/>
    <mergeCell ref="B58:E58"/>
    <mergeCell ref="B59:E59"/>
    <mergeCell ref="B60:E60"/>
    <mergeCell ref="A43:G43"/>
    <mergeCell ref="B44:E44"/>
    <mergeCell ref="B45:E45"/>
    <mergeCell ref="B46:E46"/>
    <mergeCell ref="B47:E47"/>
    <mergeCell ref="B48:E48"/>
    <mergeCell ref="B49:E49"/>
    <mergeCell ref="B52:E52"/>
    <mergeCell ref="B53:E53"/>
    <mergeCell ref="B54:E54"/>
    <mergeCell ref="B55:E55"/>
    <mergeCell ref="A56:E56"/>
    <mergeCell ref="A57:G57"/>
    <mergeCell ref="H63:H64"/>
    <mergeCell ref="A64:G64"/>
    <mergeCell ref="B65:E65"/>
    <mergeCell ref="B66:E66"/>
    <mergeCell ref="B67:E67"/>
    <mergeCell ref="B68:E68"/>
    <mergeCell ref="A75:G75"/>
    <mergeCell ref="B76:E76"/>
    <mergeCell ref="B77:E77"/>
    <mergeCell ref="B61:E61"/>
    <mergeCell ref="B62:E62"/>
    <mergeCell ref="A63:E63"/>
    <mergeCell ref="B69:E69"/>
    <mergeCell ref="A70:E70"/>
    <mergeCell ref="B71:E71"/>
    <mergeCell ref="B72:E72"/>
    <mergeCell ref="A73:E73"/>
    <mergeCell ref="A74:G74"/>
    <mergeCell ref="A95:F95"/>
    <mergeCell ref="B78:E78"/>
    <mergeCell ref="B79:E79"/>
    <mergeCell ref="B80:E80"/>
    <mergeCell ref="A81:E81"/>
    <mergeCell ref="A82:G82"/>
    <mergeCell ref="A83:G83"/>
    <mergeCell ref="B84:E84"/>
    <mergeCell ref="B85:E85"/>
    <mergeCell ref="B86:E86"/>
    <mergeCell ref="B103:E103"/>
    <mergeCell ref="B104:E104"/>
    <mergeCell ref="B87:E87"/>
    <mergeCell ref="B88:E88"/>
    <mergeCell ref="B89:E89"/>
    <mergeCell ref="B90:E90"/>
    <mergeCell ref="B91:E91"/>
    <mergeCell ref="B92:E92"/>
    <mergeCell ref="B93:E93"/>
    <mergeCell ref="B94:E94"/>
    <mergeCell ref="B111:E111"/>
    <mergeCell ref="B112:E112"/>
    <mergeCell ref="B113:E113"/>
    <mergeCell ref="A96:G96"/>
    <mergeCell ref="A97:G97"/>
    <mergeCell ref="B98:E98"/>
    <mergeCell ref="B99:E99"/>
    <mergeCell ref="B100:E100"/>
    <mergeCell ref="B101:E101"/>
    <mergeCell ref="B102:E102"/>
    <mergeCell ref="B105:E105"/>
    <mergeCell ref="A106:F106"/>
    <mergeCell ref="A107:G107"/>
    <mergeCell ref="A108:F108"/>
    <mergeCell ref="A109:G109"/>
    <mergeCell ref="A110:G110"/>
    <mergeCell ref="G127:G128"/>
    <mergeCell ref="B114:E114"/>
    <mergeCell ref="A115:E115"/>
    <mergeCell ref="A116:G116"/>
    <mergeCell ref="A117:G117"/>
    <mergeCell ref="B118:E118"/>
    <mergeCell ref="B119:E119"/>
    <mergeCell ref="B120:E120"/>
    <mergeCell ref="B121:E121"/>
    <mergeCell ref="A122:E122"/>
    <mergeCell ref="A123:G123"/>
    <mergeCell ref="A124:F124"/>
    <mergeCell ref="A125:G125"/>
    <mergeCell ref="A134:G134"/>
    <mergeCell ref="A126:G126"/>
    <mergeCell ref="A127:B128"/>
    <mergeCell ref="C127:C128"/>
    <mergeCell ref="D127:D128"/>
    <mergeCell ref="E127:E128"/>
    <mergeCell ref="F127:F128"/>
    <mergeCell ref="B135:D135"/>
    <mergeCell ref="B136:D136"/>
    <mergeCell ref="A137:F137"/>
    <mergeCell ref="A138:G138"/>
    <mergeCell ref="A139:F139"/>
    <mergeCell ref="A129:B129"/>
    <mergeCell ref="A130:B130"/>
    <mergeCell ref="A131:B131"/>
    <mergeCell ref="A132:F132"/>
    <mergeCell ref="A133:G133"/>
  </mergeCells>
  <printOptions/>
  <pageMargins left="0.1968503937007874" right="0.1968503937007874" top="0.7874015748031497" bottom="0.5905511811023623" header="0.31496062992125984" footer="0.31496062992125984"/>
  <pageSetup fitToHeight="2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N710"/>
  <sheetViews>
    <sheetView zoomScalePageLayoutView="130" workbookViewId="0" topLeftCell="A661">
      <selection activeCell="I694" sqref="I694"/>
    </sheetView>
  </sheetViews>
  <sheetFormatPr defaultColWidth="10.421875" defaultRowHeight="11.25" customHeight="1"/>
  <cols>
    <col min="1" max="1" width="10.140625" style="7" customWidth="1"/>
    <col min="2" max="2" width="15.7109375" style="7" customWidth="1"/>
    <col min="3" max="3" width="15.28125" style="7" customWidth="1"/>
    <col min="4" max="4" width="14.28125" style="7" customWidth="1"/>
    <col min="5" max="5" width="16.421875" style="7" customWidth="1"/>
    <col min="6" max="7" width="15.00390625" style="7" customWidth="1"/>
    <col min="8" max="8" width="14.8515625" style="7" customWidth="1"/>
    <col min="9" max="9" width="15.421875" style="7" customWidth="1"/>
    <col min="10" max="10" width="12.140625" style="7" bestFit="1" customWidth="1"/>
    <col min="11" max="11" width="12.57421875" style="7" bestFit="1" customWidth="1"/>
    <col min="12" max="12" width="11.8515625" style="7" customWidth="1"/>
    <col min="13" max="13" width="12.57421875" style="7" customWidth="1"/>
    <col min="14" max="14" width="12.7109375" style="7" customWidth="1"/>
    <col min="15" max="16384" width="10.421875" style="7" customWidth="1"/>
  </cols>
  <sheetData>
    <row r="1" spans="1:14" ht="11.2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s="136" customFormat="1" ht="21" customHeight="1">
      <c r="A2" s="552" t="s">
        <v>175</v>
      </c>
      <c r="B2" s="552"/>
      <c r="C2" s="552"/>
      <c r="D2" s="552"/>
      <c r="E2" s="552"/>
      <c r="F2" s="552"/>
      <c r="G2" s="552"/>
      <c r="H2" s="135"/>
      <c r="I2" s="135"/>
      <c r="J2" s="135"/>
      <c r="K2" s="135"/>
      <c r="L2" s="135"/>
      <c r="M2" s="135"/>
      <c r="N2" s="135"/>
    </row>
    <row r="3" spans="1:14" s="136" customFormat="1" ht="21" customHeight="1">
      <c r="A3" s="552" t="s">
        <v>176</v>
      </c>
      <c r="B3" s="552"/>
      <c r="C3" s="552"/>
      <c r="D3" s="552"/>
      <c r="E3" s="552"/>
      <c r="F3" s="552"/>
      <c r="G3" s="552"/>
      <c r="H3" s="135"/>
      <c r="I3" s="135"/>
      <c r="J3" s="135"/>
      <c r="K3" s="135"/>
      <c r="L3" s="135"/>
      <c r="M3" s="135"/>
      <c r="N3" s="135"/>
    </row>
    <row r="4" spans="1:14" ht="25.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ht="9.75" customHeight="1">
      <c r="A5" s="130"/>
      <c r="B5" s="131"/>
      <c r="C5" s="132"/>
      <c r="D5" s="132"/>
      <c r="E5" s="132"/>
      <c r="F5" s="133"/>
      <c r="G5" s="130"/>
      <c r="H5" s="81"/>
      <c r="I5" s="81"/>
      <c r="J5" s="81"/>
      <c r="K5" s="81"/>
      <c r="L5" s="81"/>
      <c r="M5" s="81"/>
      <c r="N5" s="81"/>
    </row>
    <row r="6" spans="1:14" ht="16.5" customHeight="1">
      <c r="A6" s="81"/>
      <c r="B6" s="561" t="s">
        <v>174</v>
      </c>
      <c r="C6" s="562"/>
      <c r="D6" s="562"/>
      <c r="E6" s="562"/>
      <c r="F6" s="563"/>
      <c r="G6" s="129"/>
      <c r="H6" s="81"/>
      <c r="I6" s="81"/>
      <c r="J6" s="81"/>
      <c r="K6" s="81"/>
      <c r="L6" s="81"/>
      <c r="M6" s="81"/>
      <c r="N6" s="81"/>
    </row>
    <row r="7" spans="1:14" ht="16.5" customHeight="1">
      <c r="A7" s="81"/>
      <c r="B7" s="561" t="s">
        <v>0</v>
      </c>
      <c r="C7" s="562"/>
      <c r="D7" s="562"/>
      <c r="E7" s="562"/>
      <c r="F7" s="563"/>
      <c r="G7" s="129"/>
      <c r="H7" s="81"/>
      <c r="I7" s="81"/>
      <c r="J7" s="81"/>
      <c r="K7" s="81"/>
      <c r="L7" s="81"/>
      <c r="M7" s="81"/>
      <c r="N7" s="81"/>
    </row>
    <row r="8" spans="1:14" ht="16.5" customHeight="1">
      <c r="A8" s="81"/>
      <c r="B8" s="561" t="s">
        <v>183</v>
      </c>
      <c r="C8" s="562"/>
      <c r="D8" s="562"/>
      <c r="E8" s="562"/>
      <c r="F8" s="563"/>
      <c r="G8" s="129"/>
      <c r="H8" s="81"/>
      <c r="I8" s="81"/>
      <c r="J8" s="81"/>
      <c r="K8" s="81"/>
      <c r="L8" s="81"/>
      <c r="M8" s="81"/>
      <c r="N8" s="81"/>
    </row>
    <row r="9" spans="1:14" ht="9.75" customHeight="1">
      <c r="A9" s="113"/>
      <c r="B9" s="114"/>
      <c r="C9" s="115"/>
      <c r="D9" s="115"/>
      <c r="E9" s="115"/>
      <c r="F9" s="116"/>
      <c r="G9" s="113"/>
      <c r="H9" s="81"/>
      <c r="I9" s="81"/>
      <c r="J9" s="81"/>
      <c r="K9" s="81"/>
      <c r="L9" s="81"/>
      <c r="M9" s="81"/>
      <c r="N9" s="81"/>
    </row>
    <row r="10" spans="1:14" ht="15.75" thickBot="1">
      <c r="A10" s="113"/>
      <c r="B10" s="113"/>
      <c r="C10" s="113"/>
      <c r="D10" s="113"/>
      <c r="E10" s="113"/>
      <c r="F10" s="113"/>
      <c r="G10" s="113"/>
      <c r="H10" s="81"/>
      <c r="I10" s="81"/>
      <c r="J10" s="81"/>
      <c r="K10" s="81"/>
      <c r="L10" s="81"/>
      <c r="M10" s="81"/>
      <c r="N10" s="81"/>
    </row>
    <row r="11" spans="1:40" s="2" customFormat="1" ht="12.75" customHeight="1">
      <c r="A11" s="528" t="s">
        <v>188</v>
      </c>
      <c r="B11" s="529"/>
      <c r="C11" s="529"/>
      <c r="D11" s="529"/>
      <c r="E11" s="529"/>
      <c r="F11" s="529"/>
      <c r="G11" s="530"/>
      <c r="H11" s="82"/>
      <c r="I11" s="85"/>
      <c r="J11" s="81"/>
      <c r="K11" s="81"/>
      <c r="L11" s="81"/>
      <c r="M11" s="81"/>
      <c r="N11" s="8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s="2" customFormat="1" ht="12.75" customHeight="1">
      <c r="A12" s="531" t="s">
        <v>37</v>
      </c>
      <c r="B12" s="461"/>
      <c r="C12" s="461"/>
      <c r="D12" s="461"/>
      <c r="E12" s="461"/>
      <c r="F12" s="461"/>
      <c r="G12" s="532"/>
      <c r="H12" s="82"/>
      <c r="I12" s="85"/>
      <c r="J12" s="81"/>
      <c r="K12" s="81"/>
      <c r="L12" s="81"/>
      <c r="M12" s="81"/>
      <c r="N12" s="8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s="2" customFormat="1" ht="12.75" customHeight="1">
      <c r="A13" s="533" t="s">
        <v>35</v>
      </c>
      <c r="B13" s="473"/>
      <c r="C13" s="473"/>
      <c r="D13" s="474"/>
      <c r="E13" s="13" t="s">
        <v>34</v>
      </c>
      <c r="F13" s="472" t="s">
        <v>36</v>
      </c>
      <c r="G13" s="534"/>
      <c r="H13" s="82"/>
      <c r="I13" s="85"/>
      <c r="J13" s="81"/>
      <c r="K13" s="81"/>
      <c r="L13" s="81"/>
      <c r="M13" s="81"/>
      <c r="N13" s="8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s="2" customFormat="1" ht="12.75" customHeight="1" thickBot="1">
      <c r="A14" s="535"/>
      <c r="B14" s="536"/>
      <c r="C14" s="536"/>
      <c r="D14" s="536"/>
      <c r="E14" s="536"/>
      <c r="F14" s="536"/>
      <c r="G14" s="537"/>
      <c r="H14" s="82"/>
      <c r="I14" s="85"/>
      <c r="J14" s="81"/>
      <c r="K14" s="81"/>
      <c r="L14" s="81"/>
      <c r="M14" s="81"/>
      <c r="N14" s="8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s="2" customFormat="1" ht="12.75" customHeight="1">
      <c r="A15" s="458" t="s">
        <v>46</v>
      </c>
      <c r="B15" s="459"/>
      <c r="C15" s="459"/>
      <c r="D15" s="459"/>
      <c r="E15" s="459"/>
      <c r="F15" s="459"/>
      <c r="G15" s="460"/>
      <c r="H15" s="82"/>
      <c r="I15" s="85"/>
      <c r="J15" s="81"/>
      <c r="K15" s="81"/>
      <c r="L15" s="81"/>
      <c r="M15" s="81"/>
      <c r="N15" s="8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s="2" customFormat="1" ht="12.75" customHeight="1">
      <c r="A16" s="14" t="s">
        <v>1</v>
      </c>
      <c r="B16" s="544" t="s">
        <v>2</v>
      </c>
      <c r="C16" s="545"/>
      <c r="D16" s="545"/>
      <c r="E16" s="546"/>
      <c r="F16" s="518"/>
      <c r="G16" s="519"/>
      <c r="H16" s="82"/>
      <c r="I16" s="85"/>
      <c r="J16" s="81"/>
      <c r="K16" s="81"/>
      <c r="L16" s="81"/>
      <c r="M16" s="81"/>
      <c r="N16" s="8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s="2" customFormat="1" ht="12.75" customHeight="1">
      <c r="A17" s="14" t="s">
        <v>3</v>
      </c>
      <c r="B17" s="544" t="s">
        <v>4</v>
      </c>
      <c r="C17" s="545"/>
      <c r="D17" s="545"/>
      <c r="E17" s="546"/>
      <c r="F17" s="518"/>
      <c r="G17" s="519"/>
      <c r="H17" s="82"/>
      <c r="I17" s="85"/>
      <c r="J17" s="81"/>
      <c r="K17" s="81"/>
      <c r="L17" s="81"/>
      <c r="M17" s="81"/>
      <c r="N17" s="8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s="2" customFormat="1" ht="12.75" customHeight="1">
      <c r="A18" s="14" t="s">
        <v>5</v>
      </c>
      <c r="B18" s="544" t="s">
        <v>6</v>
      </c>
      <c r="C18" s="545"/>
      <c r="D18" s="545"/>
      <c r="E18" s="546"/>
      <c r="F18" s="512"/>
      <c r="G18" s="513"/>
      <c r="H18" s="82"/>
      <c r="I18" s="85"/>
      <c r="J18" s="81"/>
      <c r="K18" s="81"/>
      <c r="L18" s="81"/>
      <c r="M18" s="81"/>
      <c r="N18" s="8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s="2" customFormat="1" ht="12.75" customHeight="1">
      <c r="A19" s="15" t="s">
        <v>7</v>
      </c>
      <c r="B19" s="544" t="s">
        <v>8</v>
      </c>
      <c r="C19" s="545"/>
      <c r="D19" s="545"/>
      <c r="E19" s="546"/>
      <c r="F19" s="518"/>
      <c r="G19" s="519"/>
      <c r="H19" s="82"/>
      <c r="I19" s="82"/>
      <c r="J19" s="84"/>
      <c r="K19" s="84"/>
      <c r="L19" s="84"/>
      <c r="M19" s="84"/>
      <c r="N19" s="84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s="2" customFormat="1" ht="12.75" customHeight="1">
      <c r="A20" s="14" t="s">
        <v>9</v>
      </c>
      <c r="B20" s="544" t="s">
        <v>128</v>
      </c>
      <c r="C20" s="545"/>
      <c r="D20" s="545"/>
      <c r="E20" s="546"/>
      <c r="F20" s="555" t="s">
        <v>47</v>
      </c>
      <c r="G20" s="556"/>
      <c r="H20" s="82"/>
      <c r="I20" s="82"/>
      <c r="J20" s="84"/>
      <c r="K20" s="84"/>
      <c r="L20" s="84"/>
      <c r="M20" s="84"/>
      <c r="N20" s="8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s="2" customFormat="1" ht="12.75" customHeight="1" thickBot="1">
      <c r="A21" s="538"/>
      <c r="B21" s="539"/>
      <c r="C21" s="539"/>
      <c r="D21" s="539"/>
      <c r="E21" s="539"/>
      <c r="F21" s="539"/>
      <c r="G21" s="540"/>
      <c r="H21" s="82"/>
      <c r="I21" s="82"/>
      <c r="J21" s="84"/>
      <c r="K21" s="84"/>
      <c r="L21" s="84"/>
      <c r="M21" s="84"/>
      <c r="N21" s="8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s="2" customFormat="1" ht="12.75" customHeight="1">
      <c r="A22" s="541" t="s">
        <v>48</v>
      </c>
      <c r="B22" s="542"/>
      <c r="C22" s="542"/>
      <c r="D22" s="542"/>
      <c r="E22" s="542"/>
      <c r="F22" s="542"/>
      <c r="G22" s="543"/>
      <c r="H22" s="82"/>
      <c r="I22" s="82"/>
      <c r="J22" s="84"/>
      <c r="K22" s="84"/>
      <c r="L22" s="84"/>
      <c r="M22" s="84"/>
      <c r="N22" s="84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s="2" customFormat="1" ht="12.75" customHeight="1">
      <c r="A23" s="16" t="s">
        <v>49</v>
      </c>
      <c r="B23" s="517" t="s">
        <v>10</v>
      </c>
      <c r="C23" s="517"/>
      <c r="D23" s="517"/>
      <c r="E23" s="517"/>
      <c r="F23" s="518" t="s">
        <v>53</v>
      </c>
      <c r="G23" s="519"/>
      <c r="H23" s="82"/>
      <c r="I23" s="82"/>
      <c r="J23" s="84"/>
      <c r="K23" s="84"/>
      <c r="L23" s="84"/>
      <c r="M23" s="84"/>
      <c r="N23" s="8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s="2" customFormat="1" ht="12.75" customHeight="1">
      <c r="A24" s="14" t="s">
        <v>50</v>
      </c>
      <c r="B24" s="508" t="s">
        <v>177</v>
      </c>
      <c r="C24" s="508"/>
      <c r="D24" s="508"/>
      <c r="E24" s="508"/>
      <c r="F24" s="557" t="s">
        <v>79</v>
      </c>
      <c r="G24" s="558"/>
      <c r="H24" s="82"/>
      <c r="I24" s="82"/>
      <c r="J24" s="84"/>
      <c r="K24" s="84"/>
      <c r="L24" s="84"/>
      <c r="M24" s="84"/>
      <c r="N24" s="8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s="2" customFormat="1" ht="12">
      <c r="A25" s="14" t="s">
        <v>50</v>
      </c>
      <c r="B25" s="508" t="s">
        <v>52</v>
      </c>
      <c r="C25" s="508"/>
      <c r="D25" s="508"/>
      <c r="E25" s="508"/>
      <c r="F25" s="557" t="s">
        <v>79</v>
      </c>
      <c r="G25" s="558"/>
      <c r="H25" s="82"/>
      <c r="I25" s="82"/>
      <c r="J25" s="84"/>
      <c r="K25" s="84"/>
      <c r="L25" s="84"/>
      <c r="M25" s="84"/>
      <c r="N25" s="8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s="2" customFormat="1" ht="12">
      <c r="A26" s="14" t="s">
        <v>50</v>
      </c>
      <c r="B26" s="508" t="s">
        <v>51</v>
      </c>
      <c r="C26" s="508"/>
      <c r="D26" s="508"/>
      <c r="E26" s="508"/>
      <c r="F26" s="557">
        <v>2</v>
      </c>
      <c r="G26" s="558"/>
      <c r="H26" s="82"/>
      <c r="I26" s="82"/>
      <c r="J26" s="84"/>
      <c r="K26" s="84"/>
      <c r="L26" s="84"/>
      <c r="M26" s="84"/>
      <c r="N26" s="8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s="2" customFormat="1" ht="13.5" customHeight="1" thickBot="1">
      <c r="A27" s="17" t="s">
        <v>50</v>
      </c>
      <c r="B27" s="522" t="s">
        <v>178</v>
      </c>
      <c r="C27" s="523"/>
      <c r="D27" s="523"/>
      <c r="E27" s="524"/>
      <c r="F27" s="559" t="s">
        <v>79</v>
      </c>
      <c r="G27" s="560"/>
      <c r="H27" s="82"/>
      <c r="I27" s="82"/>
      <c r="J27" s="84"/>
      <c r="K27" s="84"/>
      <c r="L27" s="84"/>
      <c r="M27" s="84"/>
      <c r="N27" s="8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s="2" customFormat="1" ht="12.75" customHeight="1">
      <c r="A28" s="492" t="s">
        <v>55</v>
      </c>
      <c r="B28" s="493"/>
      <c r="C28" s="493"/>
      <c r="D28" s="493"/>
      <c r="E28" s="493"/>
      <c r="F28" s="493"/>
      <c r="G28" s="494"/>
      <c r="H28" s="82"/>
      <c r="I28" s="82"/>
      <c r="J28" s="84"/>
      <c r="K28" s="84"/>
      <c r="L28" s="84"/>
      <c r="M28" s="84"/>
      <c r="N28" s="8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s="2" customFormat="1" ht="12.75" customHeight="1">
      <c r="A29" s="14" t="s">
        <v>1</v>
      </c>
      <c r="B29" s="508" t="s">
        <v>54</v>
      </c>
      <c r="C29" s="508"/>
      <c r="D29" s="508"/>
      <c r="E29" s="509"/>
      <c r="F29" s="510"/>
      <c r="G29" s="511"/>
      <c r="H29" s="82"/>
      <c r="I29" s="82"/>
      <c r="J29" s="84"/>
      <c r="K29" s="84"/>
      <c r="L29" s="84"/>
      <c r="M29" s="84"/>
      <c r="N29" s="84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s="2" customFormat="1" ht="12.75" customHeight="1">
      <c r="A30" s="14" t="s">
        <v>3</v>
      </c>
      <c r="B30" s="508" t="s">
        <v>11</v>
      </c>
      <c r="C30" s="508"/>
      <c r="D30" s="508"/>
      <c r="E30" s="508"/>
      <c r="F30" s="512" t="s">
        <v>185</v>
      </c>
      <c r="G30" s="513"/>
      <c r="H30" s="82"/>
      <c r="I30" s="82"/>
      <c r="J30" s="84"/>
      <c r="K30" s="84"/>
      <c r="L30" s="84"/>
      <c r="M30" s="84"/>
      <c r="N30" s="84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s="2" customFormat="1" ht="12.75" customHeight="1">
      <c r="A31" s="14" t="s">
        <v>5</v>
      </c>
      <c r="B31" s="508" t="s">
        <v>56</v>
      </c>
      <c r="C31" s="508"/>
      <c r="D31" s="508"/>
      <c r="E31" s="508"/>
      <c r="F31" s="512"/>
      <c r="G31" s="513"/>
      <c r="H31" s="82"/>
      <c r="I31" s="82"/>
      <c r="J31" s="84"/>
      <c r="K31" s="84"/>
      <c r="L31" s="84"/>
      <c r="M31" s="84"/>
      <c r="N31" s="8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s="2" customFormat="1" ht="12.75" customHeight="1" thickBot="1">
      <c r="A32" s="514"/>
      <c r="B32" s="515"/>
      <c r="C32" s="515"/>
      <c r="D32" s="515"/>
      <c r="E32" s="515"/>
      <c r="F32" s="515"/>
      <c r="G32" s="516"/>
      <c r="H32" s="82"/>
      <c r="I32" s="82"/>
      <c r="J32" s="84"/>
      <c r="K32" s="84"/>
      <c r="L32" s="84"/>
      <c r="M32" s="84"/>
      <c r="N32" s="84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s="2" customFormat="1" ht="12.75" customHeight="1">
      <c r="A33" s="458" t="s">
        <v>57</v>
      </c>
      <c r="B33" s="459"/>
      <c r="C33" s="459"/>
      <c r="D33" s="459"/>
      <c r="E33" s="459"/>
      <c r="F33" s="459"/>
      <c r="G33" s="460"/>
      <c r="H33" s="82"/>
      <c r="I33" s="82"/>
      <c r="J33" s="84"/>
      <c r="K33" s="84"/>
      <c r="L33" s="84"/>
      <c r="M33" s="84"/>
      <c r="N33" s="8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s="2" customFormat="1" ht="12.75" customHeight="1">
      <c r="A34" s="19">
        <v>1</v>
      </c>
      <c r="B34" s="461" t="s">
        <v>12</v>
      </c>
      <c r="C34" s="461"/>
      <c r="D34" s="461"/>
      <c r="E34" s="461"/>
      <c r="F34" s="20" t="s">
        <v>13</v>
      </c>
      <c r="G34" s="21" t="s">
        <v>14</v>
      </c>
      <c r="H34" s="82"/>
      <c r="I34" s="82"/>
      <c r="J34" s="84"/>
      <c r="K34" s="84"/>
      <c r="L34" s="84"/>
      <c r="M34" s="84"/>
      <c r="N34" s="84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s="2" customFormat="1" ht="12.75" customHeight="1">
      <c r="A35" s="22" t="s">
        <v>1</v>
      </c>
      <c r="B35" s="498" t="s">
        <v>58</v>
      </c>
      <c r="C35" s="498"/>
      <c r="D35" s="498"/>
      <c r="E35" s="498"/>
      <c r="F35" s="117"/>
      <c r="G35" s="118"/>
      <c r="H35" s="82"/>
      <c r="I35" s="82"/>
      <c r="J35" s="84"/>
      <c r="K35" s="84"/>
      <c r="L35" s="84"/>
      <c r="M35" s="84"/>
      <c r="N35" s="8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s="2" customFormat="1" ht="12.75" customHeight="1">
      <c r="A36" s="22" t="s">
        <v>3</v>
      </c>
      <c r="B36" s="498" t="s">
        <v>81</v>
      </c>
      <c r="C36" s="498"/>
      <c r="D36" s="498"/>
      <c r="E36" s="498"/>
      <c r="F36" s="119"/>
      <c r="G36" s="118"/>
      <c r="H36" s="82"/>
      <c r="I36" s="82"/>
      <c r="J36" s="84"/>
      <c r="K36" s="84"/>
      <c r="L36" s="84"/>
      <c r="M36" s="84"/>
      <c r="N36" s="8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s="2" customFormat="1" ht="12.75" customHeight="1">
      <c r="A37" s="499" t="s">
        <v>186</v>
      </c>
      <c r="B37" s="500"/>
      <c r="C37" s="500"/>
      <c r="D37" s="500"/>
      <c r="E37" s="501"/>
      <c r="F37" s="23"/>
      <c r="G37" s="24"/>
      <c r="H37" s="82"/>
      <c r="I37" s="82"/>
      <c r="J37" s="84"/>
      <c r="K37" s="84"/>
      <c r="L37" s="84"/>
      <c r="M37" s="84"/>
      <c r="N37" s="8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s="2" customFormat="1" ht="12.75" customHeight="1">
      <c r="A38" s="502" t="s">
        <v>64</v>
      </c>
      <c r="B38" s="503"/>
      <c r="C38" s="503"/>
      <c r="D38" s="503"/>
      <c r="E38" s="503"/>
      <c r="F38" s="504"/>
      <c r="G38" s="25">
        <f>SUM(G35:G37)</f>
        <v>0</v>
      </c>
      <c r="H38" s="86"/>
      <c r="I38" s="86"/>
      <c r="J38" s="84"/>
      <c r="K38" s="84"/>
      <c r="L38" s="84"/>
      <c r="M38" s="84"/>
      <c r="N38" s="84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s="2" customFormat="1" ht="12.75" customHeight="1" thickBot="1">
      <c r="A39" s="505"/>
      <c r="B39" s="506"/>
      <c r="C39" s="506"/>
      <c r="D39" s="506"/>
      <c r="E39" s="506"/>
      <c r="F39" s="506"/>
      <c r="G39" s="507"/>
      <c r="H39" s="82"/>
      <c r="I39" s="82"/>
      <c r="J39" s="84"/>
      <c r="K39" s="84"/>
      <c r="L39" s="84"/>
      <c r="M39" s="84"/>
      <c r="N39" s="84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s="2" customFormat="1" ht="12.75" customHeight="1">
      <c r="A40" s="458" t="s">
        <v>87</v>
      </c>
      <c r="B40" s="459"/>
      <c r="C40" s="459"/>
      <c r="D40" s="459"/>
      <c r="E40" s="459"/>
      <c r="F40" s="459"/>
      <c r="G40" s="460"/>
      <c r="H40" s="82"/>
      <c r="I40" s="82"/>
      <c r="J40" s="84"/>
      <c r="K40" s="84"/>
      <c r="L40" s="84"/>
      <c r="M40" s="84"/>
      <c r="N40" s="84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s="2" customFormat="1" ht="12.75" customHeight="1">
      <c r="A41" s="489"/>
      <c r="B41" s="490"/>
      <c r="C41" s="490"/>
      <c r="D41" s="490"/>
      <c r="E41" s="490"/>
      <c r="F41" s="490"/>
      <c r="G41" s="491"/>
      <c r="H41" s="82"/>
      <c r="I41" s="82"/>
      <c r="J41" s="84"/>
      <c r="K41" s="84"/>
      <c r="L41" s="84"/>
      <c r="M41" s="84"/>
      <c r="N41" s="84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s="2" customFormat="1" ht="12.75" customHeight="1">
      <c r="A42" s="19" t="s">
        <v>94</v>
      </c>
      <c r="B42" s="461" t="s">
        <v>75</v>
      </c>
      <c r="C42" s="461"/>
      <c r="D42" s="461"/>
      <c r="E42" s="461"/>
      <c r="F42" s="20" t="s">
        <v>13</v>
      </c>
      <c r="G42" s="21" t="s">
        <v>14</v>
      </c>
      <c r="H42" s="82"/>
      <c r="I42" s="82"/>
      <c r="J42" s="84"/>
      <c r="K42" s="84"/>
      <c r="L42" s="84"/>
      <c r="M42" s="84"/>
      <c r="N42" s="8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s="2" customFormat="1" ht="12.75" customHeight="1">
      <c r="A43" s="18" t="s">
        <v>1</v>
      </c>
      <c r="B43" s="430" t="s">
        <v>23</v>
      </c>
      <c r="C43" s="430"/>
      <c r="D43" s="430"/>
      <c r="E43" s="430"/>
      <c r="F43" s="27">
        <v>0.2</v>
      </c>
      <c r="G43" s="24">
        <f>$G$38*F43</f>
        <v>0</v>
      </c>
      <c r="H43" s="82"/>
      <c r="I43" s="82"/>
      <c r="J43" s="84"/>
      <c r="K43" s="84"/>
      <c r="L43" s="84"/>
      <c r="M43" s="84"/>
      <c r="N43" s="8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s="2" customFormat="1" ht="12.75" customHeight="1">
      <c r="A44" s="18" t="s">
        <v>3</v>
      </c>
      <c r="B44" s="430" t="s">
        <v>24</v>
      </c>
      <c r="C44" s="430"/>
      <c r="D44" s="430"/>
      <c r="E44" s="430"/>
      <c r="F44" s="27">
        <v>0.015</v>
      </c>
      <c r="G44" s="24">
        <f>$G$38*F44</f>
        <v>0</v>
      </c>
      <c r="H44" s="82"/>
      <c r="I44" s="82"/>
      <c r="J44" s="84"/>
      <c r="K44" s="84"/>
      <c r="L44" s="84"/>
      <c r="M44" s="84"/>
      <c r="N44" s="8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s="2" customFormat="1" ht="12.75" customHeight="1">
      <c r="A45" s="18" t="s">
        <v>5</v>
      </c>
      <c r="B45" s="430" t="s">
        <v>25</v>
      </c>
      <c r="C45" s="430"/>
      <c r="D45" s="430"/>
      <c r="E45" s="430"/>
      <c r="F45" s="27">
        <v>0.01</v>
      </c>
      <c r="G45" s="24">
        <f>$G$38*F45</f>
        <v>0</v>
      </c>
      <c r="H45" s="82"/>
      <c r="I45" s="82"/>
      <c r="J45" s="84"/>
      <c r="K45" s="84"/>
      <c r="L45" s="84"/>
      <c r="M45" s="84"/>
      <c r="N45" s="84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s="2" customFormat="1" ht="12.75" customHeight="1">
      <c r="A46" s="18" t="s">
        <v>7</v>
      </c>
      <c r="B46" s="430" t="s">
        <v>26</v>
      </c>
      <c r="C46" s="430"/>
      <c r="D46" s="430"/>
      <c r="E46" s="430"/>
      <c r="F46" s="27">
        <v>0.002</v>
      </c>
      <c r="G46" s="24">
        <f>$G$38*F46</f>
        <v>0</v>
      </c>
      <c r="H46" s="82"/>
      <c r="I46" s="82"/>
      <c r="J46" s="84"/>
      <c r="K46" s="84"/>
      <c r="L46" s="84"/>
      <c r="M46" s="84"/>
      <c r="N46" s="84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s="2" customFormat="1" ht="12.75" customHeight="1">
      <c r="A47" s="18" t="s">
        <v>9</v>
      </c>
      <c r="B47" s="430" t="s">
        <v>39</v>
      </c>
      <c r="C47" s="430"/>
      <c r="D47" s="430"/>
      <c r="E47" s="430"/>
      <c r="F47" s="27">
        <v>0.025</v>
      </c>
      <c r="G47" s="24">
        <f>$G$38*0.025</f>
        <v>0</v>
      </c>
      <c r="H47" s="87"/>
      <c r="I47" s="87"/>
      <c r="J47" s="84"/>
      <c r="K47" s="84"/>
      <c r="L47" s="84"/>
      <c r="M47" s="84"/>
      <c r="N47" s="84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s="2" customFormat="1" ht="12.75" customHeight="1">
      <c r="A48" s="18" t="s">
        <v>15</v>
      </c>
      <c r="B48" s="430" t="s">
        <v>27</v>
      </c>
      <c r="C48" s="430"/>
      <c r="D48" s="430"/>
      <c r="E48" s="430"/>
      <c r="F48" s="29">
        <v>0.08</v>
      </c>
      <c r="G48" s="24">
        <f>$G$38*F48</f>
        <v>0</v>
      </c>
      <c r="H48" s="82"/>
      <c r="I48" s="82"/>
      <c r="J48" s="84"/>
      <c r="K48" s="84"/>
      <c r="L48" s="84"/>
      <c r="M48" s="84"/>
      <c r="N48" s="84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s="2" customFormat="1" ht="12.75" customHeight="1">
      <c r="A49" s="18" t="s">
        <v>16</v>
      </c>
      <c r="B49" s="430" t="s">
        <v>129</v>
      </c>
      <c r="C49" s="430"/>
      <c r="D49" s="430"/>
      <c r="E49" s="430"/>
      <c r="F49" s="27">
        <v>0.0315</v>
      </c>
      <c r="G49" s="24">
        <f>$G$38*F49</f>
        <v>0</v>
      </c>
      <c r="H49" s="82"/>
      <c r="I49" s="82"/>
      <c r="J49" s="84"/>
      <c r="K49" s="84"/>
      <c r="L49" s="84"/>
      <c r="M49" s="84"/>
      <c r="N49" s="84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s="2" customFormat="1" ht="12.75" customHeight="1">
      <c r="A50" s="18" t="s">
        <v>17</v>
      </c>
      <c r="B50" s="430" t="s">
        <v>28</v>
      </c>
      <c r="C50" s="430"/>
      <c r="D50" s="430"/>
      <c r="E50" s="430"/>
      <c r="F50" s="27">
        <v>0.006</v>
      </c>
      <c r="G50" s="24">
        <f>$G$38*F50</f>
        <v>0</v>
      </c>
      <c r="H50" s="82"/>
      <c r="I50" s="82"/>
      <c r="J50" s="84"/>
      <c r="K50" s="84"/>
      <c r="L50" s="84"/>
      <c r="M50" s="84"/>
      <c r="N50" s="84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s="2" customFormat="1" ht="12.75" customHeight="1">
      <c r="A51" s="496" t="s">
        <v>67</v>
      </c>
      <c r="B51" s="497"/>
      <c r="C51" s="497"/>
      <c r="D51" s="497"/>
      <c r="E51" s="497"/>
      <c r="F51" s="30">
        <f>SUM(F43:F50)</f>
        <v>0.3695</v>
      </c>
      <c r="G51" s="25">
        <f>SUM(G43:G50)</f>
        <v>0</v>
      </c>
      <c r="H51" s="88"/>
      <c r="I51" s="82"/>
      <c r="J51" s="84"/>
      <c r="K51" s="84"/>
      <c r="L51" s="84"/>
      <c r="M51" s="84"/>
      <c r="N51" s="8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s="2" customFormat="1" ht="12.75" customHeight="1">
      <c r="A52" s="489"/>
      <c r="B52" s="490"/>
      <c r="C52" s="490"/>
      <c r="D52" s="490"/>
      <c r="E52" s="490"/>
      <c r="F52" s="490"/>
      <c r="G52" s="491"/>
      <c r="H52" s="82"/>
      <c r="I52" s="82"/>
      <c r="J52" s="84"/>
      <c r="K52" s="84"/>
      <c r="L52" s="84"/>
      <c r="M52" s="84"/>
      <c r="N52" s="8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s="2" customFormat="1" ht="12.75" customHeight="1">
      <c r="A53" s="19" t="s">
        <v>96</v>
      </c>
      <c r="B53" s="461" t="s">
        <v>95</v>
      </c>
      <c r="C53" s="461"/>
      <c r="D53" s="461"/>
      <c r="E53" s="461"/>
      <c r="F53" s="20" t="s">
        <v>13</v>
      </c>
      <c r="G53" s="21" t="s">
        <v>14</v>
      </c>
      <c r="H53" s="82"/>
      <c r="I53" s="82"/>
      <c r="J53" s="84"/>
      <c r="K53" s="84"/>
      <c r="L53" s="84"/>
      <c r="M53" s="84"/>
      <c r="N53" s="8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s="2" customFormat="1" ht="12.75" customHeight="1">
      <c r="A54" s="18" t="s">
        <v>1</v>
      </c>
      <c r="B54" s="430" t="s">
        <v>29</v>
      </c>
      <c r="C54" s="430"/>
      <c r="D54" s="430"/>
      <c r="E54" s="430"/>
      <c r="F54" s="27">
        <v>0.08333</v>
      </c>
      <c r="G54" s="24">
        <f>SUM($G$38*F54)</f>
        <v>0</v>
      </c>
      <c r="H54" s="86"/>
      <c r="I54" s="89"/>
      <c r="J54" s="84"/>
      <c r="K54" s="84"/>
      <c r="L54" s="84"/>
      <c r="M54" s="84"/>
      <c r="N54" s="84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s="2" customFormat="1" ht="12.75" customHeight="1">
      <c r="A55" s="18" t="s">
        <v>3</v>
      </c>
      <c r="B55" s="430" t="s">
        <v>31</v>
      </c>
      <c r="C55" s="430"/>
      <c r="D55" s="430"/>
      <c r="E55" s="430"/>
      <c r="F55" s="27">
        <v>0.0833</v>
      </c>
      <c r="G55" s="33">
        <f>G38*F55</f>
        <v>0</v>
      </c>
      <c r="H55" s="83"/>
      <c r="I55" s="89"/>
      <c r="J55" s="84"/>
      <c r="K55" s="84"/>
      <c r="L55" s="84"/>
      <c r="M55" s="84"/>
      <c r="N55" s="8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s="2" customFormat="1" ht="12.75" customHeight="1">
      <c r="A56" s="18" t="s">
        <v>5</v>
      </c>
      <c r="B56" s="430" t="s">
        <v>70</v>
      </c>
      <c r="C56" s="430"/>
      <c r="D56" s="430"/>
      <c r="E56" s="430"/>
      <c r="F56" s="27">
        <f>1/3/12</f>
        <v>0.02778</v>
      </c>
      <c r="G56" s="24">
        <f>SUM($G$38*F56)</f>
        <v>0</v>
      </c>
      <c r="H56" s="90"/>
      <c r="I56" s="89"/>
      <c r="J56" s="84"/>
      <c r="K56" s="84"/>
      <c r="L56" s="84"/>
      <c r="M56" s="84"/>
      <c r="N56" s="8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s="2" customFormat="1" ht="12.75" customHeight="1">
      <c r="A57" s="18" t="s">
        <v>7</v>
      </c>
      <c r="B57" s="430" t="s">
        <v>139</v>
      </c>
      <c r="C57" s="430"/>
      <c r="D57" s="430"/>
      <c r="E57" s="430"/>
      <c r="F57" s="36">
        <f>7/30/12</f>
        <v>0.01944</v>
      </c>
      <c r="G57" s="24">
        <f>(G38)*F57</f>
        <v>0</v>
      </c>
      <c r="H57" s="82"/>
      <c r="I57" s="89"/>
      <c r="J57" s="84"/>
      <c r="K57" s="84"/>
      <c r="L57" s="84"/>
      <c r="M57" s="84"/>
      <c r="N57" s="84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s="2" customFormat="1" ht="12.75" customHeight="1">
      <c r="A58" s="18" t="s">
        <v>9</v>
      </c>
      <c r="B58" s="430" t="s">
        <v>140</v>
      </c>
      <c r="C58" s="430"/>
      <c r="D58" s="430"/>
      <c r="E58" s="430"/>
      <c r="F58" s="27">
        <f>5/30/12</f>
        <v>0.01389</v>
      </c>
      <c r="G58" s="33">
        <f>G38*F58</f>
        <v>0</v>
      </c>
      <c r="H58" s="83"/>
      <c r="I58" s="89"/>
      <c r="J58" s="84"/>
      <c r="K58" s="84"/>
      <c r="L58" s="84"/>
      <c r="M58" s="84"/>
      <c r="N58" s="8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s="2" customFormat="1" ht="12.75" customHeight="1">
      <c r="A59" s="18" t="s">
        <v>15</v>
      </c>
      <c r="B59" s="430" t="s">
        <v>141</v>
      </c>
      <c r="C59" s="430"/>
      <c r="D59" s="430"/>
      <c r="E59" s="430"/>
      <c r="F59" s="27">
        <f>5/30/12*0.015</f>
        <v>0.00021</v>
      </c>
      <c r="G59" s="33">
        <f>G38*F59</f>
        <v>0</v>
      </c>
      <c r="H59" s="83"/>
      <c r="I59" s="89"/>
      <c r="J59" s="84"/>
      <c r="K59" s="84"/>
      <c r="L59" s="84"/>
      <c r="M59" s="84"/>
      <c r="N59" s="8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s="2" customFormat="1" ht="12.75" customHeight="1">
      <c r="A60" s="18" t="s">
        <v>16</v>
      </c>
      <c r="B60" s="430" t="s">
        <v>142</v>
      </c>
      <c r="C60" s="430"/>
      <c r="D60" s="430"/>
      <c r="E60" s="430"/>
      <c r="F60" s="27">
        <f>1/30/12</f>
        <v>0.00278</v>
      </c>
      <c r="G60" s="33">
        <f>G38*F60</f>
        <v>0</v>
      </c>
      <c r="H60" s="83"/>
      <c r="I60" s="82"/>
      <c r="J60" s="84"/>
      <c r="K60" s="84"/>
      <c r="L60" s="84"/>
      <c r="M60" s="84"/>
      <c r="N60" s="84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14" ht="11.25" customHeight="1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</row>
    <row r="62" spans="1:14" s="136" customFormat="1" ht="21" customHeight="1">
      <c r="A62" s="552" t="s">
        <v>175</v>
      </c>
      <c r="B62" s="552"/>
      <c r="C62" s="552"/>
      <c r="D62" s="552"/>
      <c r="E62" s="552"/>
      <c r="F62" s="552"/>
      <c r="G62" s="552"/>
      <c r="H62" s="135"/>
      <c r="I62" s="135"/>
      <c r="J62" s="135"/>
      <c r="K62" s="135"/>
      <c r="L62" s="135"/>
      <c r="M62" s="135"/>
      <c r="N62" s="135"/>
    </row>
    <row r="63" spans="1:14" s="136" customFormat="1" ht="21" customHeight="1">
      <c r="A63" s="552" t="s">
        <v>176</v>
      </c>
      <c r="B63" s="552"/>
      <c r="C63" s="552"/>
      <c r="D63" s="552"/>
      <c r="E63" s="552"/>
      <c r="F63" s="552"/>
      <c r="G63" s="552"/>
      <c r="H63" s="135"/>
      <c r="I63" s="135"/>
      <c r="J63" s="135"/>
      <c r="K63" s="135"/>
      <c r="L63" s="135"/>
      <c r="M63" s="135"/>
      <c r="N63" s="135"/>
    </row>
    <row r="64" spans="1:14" ht="27.75" customHeight="1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</row>
    <row r="65" spans="1:40" s="2" customFormat="1" ht="12.75" customHeight="1">
      <c r="A65" s="18" t="s">
        <v>17</v>
      </c>
      <c r="B65" s="430" t="s">
        <v>143</v>
      </c>
      <c r="C65" s="430"/>
      <c r="D65" s="430"/>
      <c r="E65" s="430"/>
      <c r="F65" s="27">
        <f>15/30/12*0.08</f>
        <v>0.00333</v>
      </c>
      <c r="G65" s="33">
        <f>G38*F65</f>
        <v>0</v>
      </c>
      <c r="H65" s="83"/>
      <c r="I65" s="82"/>
      <c r="J65" s="84"/>
      <c r="K65" s="84"/>
      <c r="L65" s="84"/>
      <c r="M65" s="84"/>
      <c r="N65" s="84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s="2" customFormat="1" ht="12.75" customHeight="1">
      <c r="A66" s="18" t="s">
        <v>98</v>
      </c>
      <c r="B66" s="430" t="s">
        <v>22</v>
      </c>
      <c r="C66" s="430"/>
      <c r="D66" s="430"/>
      <c r="E66" s="430"/>
      <c r="F66" s="27"/>
      <c r="G66" s="33">
        <f>G38*F66</f>
        <v>0</v>
      </c>
      <c r="H66" s="83"/>
      <c r="I66" s="82"/>
      <c r="J66" s="84"/>
      <c r="K66" s="84"/>
      <c r="L66" s="84"/>
      <c r="M66" s="84"/>
      <c r="N66" s="84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s="2" customFormat="1" ht="12.75" customHeight="1">
      <c r="A67" s="18"/>
      <c r="B67" s="485" t="s">
        <v>103</v>
      </c>
      <c r="C67" s="485"/>
      <c r="D67" s="485"/>
      <c r="E67" s="485"/>
      <c r="F67" s="37">
        <f>SUM(F54:F66)</f>
        <v>0.23406</v>
      </c>
      <c r="G67" s="38">
        <f>SUM($G$38*F67)</f>
        <v>0</v>
      </c>
      <c r="H67" s="82"/>
      <c r="I67" s="82"/>
      <c r="J67" s="84"/>
      <c r="K67" s="84"/>
      <c r="L67" s="84"/>
      <c r="M67" s="84"/>
      <c r="N67" s="84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s="2" customFormat="1" ht="12.75" customHeight="1">
      <c r="A68" s="39" t="s">
        <v>99</v>
      </c>
      <c r="B68" s="430" t="s">
        <v>97</v>
      </c>
      <c r="C68" s="430"/>
      <c r="D68" s="430"/>
      <c r="E68" s="430"/>
      <c r="F68" s="27">
        <f>F51*F67</f>
        <v>0.08649</v>
      </c>
      <c r="G68" s="24">
        <f>F68*G38</f>
        <v>0</v>
      </c>
      <c r="H68" s="86"/>
      <c r="I68" s="91"/>
      <c r="J68" s="92"/>
      <c r="K68" s="84"/>
      <c r="L68" s="84"/>
      <c r="M68" s="84"/>
      <c r="N68" s="84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s="2" customFormat="1" ht="12.75" customHeight="1">
      <c r="A69" s="484" t="s">
        <v>104</v>
      </c>
      <c r="B69" s="485"/>
      <c r="C69" s="485"/>
      <c r="D69" s="485"/>
      <c r="E69" s="485"/>
      <c r="F69" s="41">
        <f>SUM(F67:F68)</f>
        <v>0.32055</v>
      </c>
      <c r="G69" s="25">
        <f>SUM(G67:G68)</f>
        <v>0</v>
      </c>
      <c r="H69" s="82"/>
      <c r="I69" s="82"/>
      <c r="J69" s="93"/>
      <c r="K69" s="84"/>
      <c r="L69" s="84"/>
      <c r="M69" s="84"/>
      <c r="N69" s="84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s="2" customFormat="1" ht="12.75" customHeight="1">
      <c r="A70" s="489"/>
      <c r="B70" s="490"/>
      <c r="C70" s="490"/>
      <c r="D70" s="490"/>
      <c r="E70" s="490"/>
      <c r="F70" s="490"/>
      <c r="G70" s="491"/>
      <c r="H70" s="82"/>
      <c r="I70" s="82"/>
      <c r="J70" s="84"/>
      <c r="K70" s="84"/>
      <c r="L70" s="84"/>
      <c r="M70" s="84"/>
      <c r="N70" s="84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s="2" customFormat="1" ht="12.75" customHeight="1">
      <c r="A71" s="19" t="s">
        <v>100</v>
      </c>
      <c r="B71" s="461" t="s">
        <v>30</v>
      </c>
      <c r="C71" s="461"/>
      <c r="D71" s="461"/>
      <c r="E71" s="461"/>
      <c r="F71" s="20" t="s">
        <v>13</v>
      </c>
      <c r="G71" s="21" t="s">
        <v>14</v>
      </c>
      <c r="H71" s="82"/>
      <c r="I71" s="82"/>
      <c r="J71" s="84"/>
      <c r="K71" s="84"/>
      <c r="L71" s="84"/>
      <c r="M71" s="84"/>
      <c r="N71" s="84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s="2" customFormat="1" ht="12.75" customHeight="1">
      <c r="A72" s="18" t="s">
        <v>1</v>
      </c>
      <c r="B72" s="430" t="s">
        <v>144</v>
      </c>
      <c r="C72" s="430"/>
      <c r="D72" s="430"/>
      <c r="E72" s="430"/>
      <c r="F72" s="27">
        <f>4/12*0.02</f>
        <v>0.00667</v>
      </c>
      <c r="G72" s="33">
        <f>G38*F72</f>
        <v>0</v>
      </c>
      <c r="H72" s="83"/>
      <c r="I72" s="82"/>
      <c r="J72" s="84"/>
      <c r="K72" s="84"/>
      <c r="L72" s="84"/>
      <c r="M72" s="84"/>
      <c r="N72" s="84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s="2" customFormat="1" ht="12.75" customHeight="1">
      <c r="A73" s="18" t="s">
        <v>3</v>
      </c>
      <c r="B73" s="430" t="s">
        <v>145</v>
      </c>
      <c r="C73" s="430"/>
      <c r="D73" s="430"/>
      <c r="E73" s="430"/>
      <c r="F73" s="27">
        <f>0.1111*0.02*4/12</f>
        <v>0.00074</v>
      </c>
      <c r="G73" s="33">
        <f>G38*F73</f>
        <v>0</v>
      </c>
      <c r="H73" s="83"/>
      <c r="I73" s="82"/>
      <c r="J73" s="84"/>
      <c r="K73" s="84"/>
      <c r="L73" s="84"/>
      <c r="M73" s="84"/>
      <c r="N73" s="84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s="2" customFormat="1" ht="12.75" customHeight="1">
      <c r="A74" s="18"/>
      <c r="B74" s="485" t="s">
        <v>103</v>
      </c>
      <c r="C74" s="485"/>
      <c r="D74" s="485"/>
      <c r="E74" s="485"/>
      <c r="F74" s="37">
        <f>SUM(F72:F73)</f>
        <v>0.00741</v>
      </c>
      <c r="G74" s="38">
        <f>SUM($G$38*F74)</f>
        <v>0</v>
      </c>
      <c r="H74" s="83"/>
      <c r="I74" s="82"/>
      <c r="J74" s="84"/>
      <c r="K74" s="84"/>
      <c r="L74" s="84"/>
      <c r="M74" s="84"/>
      <c r="N74" s="84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s="2" customFormat="1" ht="12.75" customHeight="1">
      <c r="A75" s="18" t="s">
        <v>5</v>
      </c>
      <c r="B75" s="430" t="s">
        <v>101</v>
      </c>
      <c r="C75" s="430"/>
      <c r="D75" s="430"/>
      <c r="E75" s="430"/>
      <c r="F75" s="42">
        <f>F74*F51</f>
        <v>0.00274</v>
      </c>
      <c r="G75" s="24">
        <f>F75*G38</f>
        <v>0</v>
      </c>
      <c r="H75" s="82"/>
      <c r="I75" s="82"/>
      <c r="J75" s="84"/>
      <c r="K75" s="84"/>
      <c r="L75" s="84"/>
      <c r="M75" s="84"/>
      <c r="N75" s="84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s="2" customFormat="1" ht="12.75" customHeight="1">
      <c r="A76" s="484" t="s">
        <v>71</v>
      </c>
      <c r="B76" s="485"/>
      <c r="C76" s="485"/>
      <c r="D76" s="485"/>
      <c r="E76" s="485"/>
      <c r="F76" s="41">
        <f>SUM(F74:F75)</f>
        <v>0.01015</v>
      </c>
      <c r="G76" s="25">
        <f>SUM(G74:G75)</f>
        <v>0</v>
      </c>
      <c r="H76" s="341"/>
      <c r="I76" s="82"/>
      <c r="J76" s="84"/>
      <c r="K76" s="84"/>
      <c r="L76" s="84"/>
      <c r="M76" s="84"/>
      <c r="N76" s="84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s="2" customFormat="1" ht="12.75" customHeight="1">
      <c r="A77" s="489"/>
      <c r="B77" s="490"/>
      <c r="C77" s="490"/>
      <c r="D77" s="490"/>
      <c r="E77" s="490"/>
      <c r="F77" s="490"/>
      <c r="G77" s="491"/>
      <c r="H77" s="341"/>
      <c r="I77" s="82"/>
      <c r="J77" s="84"/>
      <c r="K77" s="84"/>
      <c r="L77" s="84"/>
      <c r="M77" s="84"/>
      <c r="N77" s="84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s="2" customFormat="1" ht="12.75" customHeight="1">
      <c r="A78" s="19" t="s">
        <v>102</v>
      </c>
      <c r="B78" s="461" t="s">
        <v>72</v>
      </c>
      <c r="C78" s="461"/>
      <c r="D78" s="461"/>
      <c r="E78" s="461"/>
      <c r="F78" s="20" t="s">
        <v>13</v>
      </c>
      <c r="G78" s="21" t="s">
        <v>14</v>
      </c>
      <c r="H78" s="88"/>
      <c r="I78" s="88"/>
      <c r="J78" s="94"/>
      <c r="K78" s="94"/>
      <c r="L78" s="94"/>
      <c r="M78" s="94"/>
      <c r="N78" s="94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s="2" customFormat="1" ht="12.75" customHeight="1">
      <c r="A79" s="18" t="s">
        <v>1</v>
      </c>
      <c r="B79" s="430" t="s">
        <v>146</v>
      </c>
      <c r="C79" s="430"/>
      <c r="D79" s="430"/>
      <c r="E79" s="430"/>
      <c r="F79" s="36">
        <f>0.05*1/12</f>
        <v>0.00417</v>
      </c>
      <c r="G79" s="24">
        <f>($G$38)*F79</f>
        <v>0</v>
      </c>
      <c r="H79" s="82"/>
      <c r="I79" s="82"/>
      <c r="J79" s="84"/>
      <c r="K79" s="84"/>
      <c r="L79" s="84"/>
      <c r="M79" s="84"/>
      <c r="N79" s="84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s="2" customFormat="1" ht="12.75" customHeight="1">
      <c r="A80" s="18" t="s">
        <v>3</v>
      </c>
      <c r="B80" s="430" t="s">
        <v>147</v>
      </c>
      <c r="C80" s="430"/>
      <c r="D80" s="430"/>
      <c r="E80" s="430"/>
      <c r="F80" s="36">
        <f>0.02*1/12</f>
        <v>0.00167</v>
      </c>
      <c r="G80" s="24">
        <f>($G$38)*F80</f>
        <v>0</v>
      </c>
      <c r="H80" s="82"/>
      <c r="I80" s="82"/>
      <c r="J80" s="84"/>
      <c r="K80" s="84"/>
      <c r="L80" s="84"/>
      <c r="M80" s="84"/>
      <c r="N80" s="84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s="2" customFormat="1" ht="12.75" customHeight="1">
      <c r="A81" s="18" t="s">
        <v>5</v>
      </c>
      <c r="B81" s="430" t="s">
        <v>148</v>
      </c>
      <c r="C81" s="430"/>
      <c r="D81" s="430"/>
      <c r="E81" s="430"/>
      <c r="F81" s="36">
        <f>1*0.4*0.08</f>
        <v>0.032</v>
      </c>
      <c r="G81" s="24">
        <f>($G$38)*F81</f>
        <v>0</v>
      </c>
      <c r="H81" s="82"/>
      <c r="I81" s="82"/>
      <c r="J81" s="84"/>
      <c r="K81" s="84"/>
      <c r="L81" s="84"/>
      <c r="M81" s="84"/>
      <c r="N81" s="84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s="2" customFormat="1" ht="12.75" customHeight="1">
      <c r="A82" s="18" t="s">
        <v>7</v>
      </c>
      <c r="B82" s="430" t="s">
        <v>149</v>
      </c>
      <c r="C82" s="430"/>
      <c r="D82" s="430"/>
      <c r="E82" s="430"/>
      <c r="F82" s="27">
        <f>1*0.1*0.08</f>
        <v>0.008</v>
      </c>
      <c r="G82" s="24">
        <f>($G$38)*F82</f>
        <v>0</v>
      </c>
      <c r="H82" s="82"/>
      <c r="I82" s="82"/>
      <c r="J82" s="84"/>
      <c r="K82" s="84"/>
      <c r="L82" s="84"/>
      <c r="M82" s="84"/>
      <c r="N82" s="84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s="2" customFormat="1" ht="12.75" customHeight="1">
      <c r="A83" s="484" t="s">
        <v>103</v>
      </c>
      <c r="B83" s="485"/>
      <c r="C83" s="485"/>
      <c r="D83" s="485"/>
      <c r="E83" s="485"/>
      <c r="F83" s="43">
        <f>SUM(F79:F82)</f>
        <v>0.04584</v>
      </c>
      <c r="G83" s="38">
        <f>SUM(G79:G82)</f>
        <v>0</v>
      </c>
      <c r="H83" s="82"/>
      <c r="I83" s="82"/>
      <c r="J83" s="84"/>
      <c r="K83" s="84"/>
      <c r="L83" s="84"/>
      <c r="M83" s="84"/>
      <c r="N83" s="84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s="2" customFormat="1" ht="12.75" customHeight="1">
      <c r="A84" s="18" t="s">
        <v>9</v>
      </c>
      <c r="B84" s="430" t="s">
        <v>105</v>
      </c>
      <c r="C84" s="430"/>
      <c r="D84" s="430"/>
      <c r="E84" s="430"/>
      <c r="F84" s="42">
        <f>F48*F79</f>
        <v>0.00033</v>
      </c>
      <c r="G84" s="24">
        <f>F84*$G$38</f>
        <v>0</v>
      </c>
      <c r="H84" s="82"/>
      <c r="I84" s="82"/>
      <c r="J84" s="84"/>
      <c r="K84" s="84"/>
      <c r="L84" s="84"/>
      <c r="M84" s="84"/>
      <c r="N84" s="84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s="2" customFormat="1" ht="25.5" customHeight="1">
      <c r="A85" s="44" t="s">
        <v>15</v>
      </c>
      <c r="B85" s="486" t="s">
        <v>106</v>
      </c>
      <c r="C85" s="487"/>
      <c r="D85" s="487"/>
      <c r="E85" s="488"/>
      <c r="F85" s="45">
        <f>F48*F65</f>
        <v>0.00027</v>
      </c>
      <c r="G85" s="46">
        <f>F85*$G$38</f>
        <v>0</v>
      </c>
      <c r="H85" s="82"/>
      <c r="I85" s="82"/>
      <c r="J85" s="84"/>
      <c r="K85" s="84"/>
      <c r="L85" s="84"/>
      <c r="M85" s="84"/>
      <c r="N85" s="84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s="2" customFormat="1" ht="12.75" customHeight="1">
      <c r="A86" s="484" t="s">
        <v>73</v>
      </c>
      <c r="B86" s="485"/>
      <c r="C86" s="485"/>
      <c r="D86" s="485"/>
      <c r="E86" s="485"/>
      <c r="F86" s="41">
        <f>SUM(F83:F85)</f>
        <v>0.04644</v>
      </c>
      <c r="G86" s="25">
        <f>SUM(G83:G85)</f>
        <v>0</v>
      </c>
      <c r="H86" s="82"/>
      <c r="I86" s="82"/>
      <c r="J86" s="84"/>
      <c r="K86" s="84"/>
      <c r="L86" s="84"/>
      <c r="M86" s="84"/>
      <c r="N86" s="84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s="2" customFormat="1" ht="12.75" customHeight="1">
      <c r="A87" s="489"/>
      <c r="B87" s="490"/>
      <c r="C87" s="490"/>
      <c r="D87" s="490"/>
      <c r="E87" s="490"/>
      <c r="F87" s="490"/>
      <c r="G87" s="491"/>
      <c r="H87" s="82"/>
      <c r="I87" s="82"/>
      <c r="J87" s="84"/>
      <c r="K87" s="84"/>
      <c r="L87" s="84"/>
      <c r="M87" s="84"/>
      <c r="N87" s="84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s="2" customFormat="1" ht="12.75" customHeight="1">
      <c r="A88" s="492" t="s">
        <v>40</v>
      </c>
      <c r="B88" s="493"/>
      <c r="C88" s="493"/>
      <c r="D88" s="493"/>
      <c r="E88" s="493"/>
      <c r="F88" s="493"/>
      <c r="G88" s="494"/>
      <c r="H88" s="82"/>
      <c r="I88" s="82"/>
      <c r="J88" s="84"/>
      <c r="K88" s="84"/>
      <c r="L88" s="84"/>
      <c r="M88" s="84"/>
      <c r="N88" s="84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s="2" customFormat="1" ht="12.75" customHeight="1">
      <c r="A89" s="19">
        <v>2</v>
      </c>
      <c r="B89" s="461" t="s">
        <v>74</v>
      </c>
      <c r="C89" s="461"/>
      <c r="D89" s="461"/>
      <c r="E89" s="461"/>
      <c r="F89" s="47" t="s">
        <v>13</v>
      </c>
      <c r="G89" s="48" t="s">
        <v>14</v>
      </c>
      <c r="H89" s="82"/>
      <c r="I89" s="82"/>
      <c r="J89" s="84"/>
      <c r="K89" s="84"/>
      <c r="L89" s="84"/>
      <c r="M89" s="84"/>
      <c r="N89" s="84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s="2" customFormat="1" ht="12.75" customHeight="1">
      <c r="A90" s="49" t="s">
        <v>90</v>
      </c>
      <c r="B90" s="481" t="s">
        <v>75</v>
      </c>
      <c r="C90" s="482"/>
      <c r="D90" s="482"/>
      <c r="E90" s="482"/>
      <c r="F90" s="50">
        <f>F51</f>
        <v>0.3695</v>
      </c>
      <c r="G90" s="51">
        <f>G51</f>
        <v>0</v>
      </c>
      <c r="H90" s="82"/>
      <c r="I90" s="82"/>
      <c r="J90" s="84"/>
      <c r="K90" s="84"/>
      <c r="L90" s="84"/>
      <c r="M90" s="84"/>
      <c r="N90" s="84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s="2" customFormat="1" ht="12.75" customHeight="1">
      <c r="A91" s="49" t="s">
        <v>91</v>
      </c>
      <c r="B91" s="481" t="s">
        <v>95</v>
      </c>
      <c r="C91" s="482"/>
      <c r="D91" s="482"/>
      <c r="E91" s="482"/>
      <c r="F91" s="50">
        <f>F69</f>
        <v>0.32055</v>
      </c>
      <c r="G91" s="51">
        <f>G69</f>
        <v>0</v>
      </c>
      <c r="H91" s="82"/>
      <c r="I91" s="82"/>
      <c r="J91" s="84"/>
      <c r="K91" s="84"/>
      <c r="L91" s="84"/>
      <c r="M91" s="84"/>
      <c r="N91" s="84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s="2" customFormat="1" ht="12.75" customHeight="1">
      <c r="A92" s="49" t="s">
        <v>92</v>
      </c>
      <c r="B92" s="481" t="s">
        <v>76</v>
      </c>
      <c r="C92" s="482"/>
      <c r="D92" s="482"/>
      <c r="E92" s="482"/>
      <c r="F92" s="50">
        <f>F76</f>
        <v>0.01015</v>
      </c>
      <c r="G92" s="51">
        <f>G76</f>
        <v>0</v>
      </c>
      <c r="H92" s="82"/>
      <c r="I92" s="82"/>
      <c r="J92" s="84"/>
      <c r="K92" s="84"/>
      <c r="L92" s="84"/>
      <c r="M92" s="84"/>
      <c r="N92" s="84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s="2" customFormat="1" ht="12.75" customHeight="1">
      <c r="A93" s="49" t="s">
        <v>93</v>
      </c>
      <c r="B93" s="481" t="s">
        <v>72</v>
      </c>
      <c r="C93" s="482"/>
      <c r="D93" s="482"/>
      <c r="E93" s="482"/>
      <c r="F93" s="50">
        <f>F86</f>
        <v>0.04644</v>
      </c>
      <c r="G93" s="51">
        <f>G86</f>
        <v>0</v>
      </c>
      <c r="H93" s="82"/>
      <c r="I93" s="82"/>
      <c r="J93" s="84"/>
      <c r="K93" s="84"/>
      <c r="L93" s="84"/>
      <c r="M93" s="84"/>
      <c r="N93" s="84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s="2" customFormat="1" ht="12.75" customHeight="1">
      <c r="A94" s="453" t="s">
        <v>77</v>
      </c>
      <c r="B94" s="454"/>
      <c r="C94" s="454"/>
      <c r="D94" s="454"/>
      <c r="E94" s="483"/>
      <c r="F94" s="41">
        <f>SUM(F90:F93)</f>
        <v>0.74664</v>
      </c>
      <c r="G94" s="52">
        <f>SUM(G90:G93)</f>
        <v>0</v>
      </c>
      <c r="H94" s="82"/>
      <c r="I94" s="82"/>
      <c r="J94" s="84"/>
      <c r="K94" s="84"/>
      <c r="L94" s="84"/>
      <c r="M94" s="84"/>
      <c r="N94" s="84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s="2" customFormat="1" ht="12.75" customHeight="1" thickBot="1">
      <c r="A95" s="570"/>
      <c r="B95" s="571"/>
      <c r="C95" s="571"/>
      <c r="D95" s="571"/>
      <c r="E95" s="571"/>
      <c r="F95" s="571"/>
      <c r="G95" s="572"/>
      <c r="H95" s="82"/>
      <c r="I95" s="82"/>
      <c r="J95" s="84"/>
      <c r="K95" s="84"/>
      <c r="L95" s="84"/>
      <c r="M95" s="84"/>
      <c r="N95" s="84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s="2" customFormat="1" ht="12.75" customHeight="1">
      <c r="A96" s="458" t="s">
        <v>88</v>
      </c>
      <c r="B96" s="459"/>
      <c r="C96" s="459"/>
      <c r="D96" s="459"/>
      <c r="E96" s="459"/>
      <c r="F96" s="459"/>
      <c r="G96" s="460"/>
      <c r="H96" s="82"/>
      <c r="I96" s="82"/>
      <c r="J96" s="84"/>
      <c r="K96" s="84"/>
      <c r="L96" s="84"/>
      <c r="M96" s="84"/>
      <c r="N96" s="84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s="2" customFormat="1" ht="12.75" customHeight="1">
      <c r="A97" s="19">
        <v>3</v>
      </c>
      <c r="B97" s="461" t="s">
        <v>69</v>
      </c>
      <c r="C97" s="461"/>
      <c r="D97" s="461"/>
      <c r="E97" s="461"/>
      <c r="F97" s="20" t="s">
        <v>13</v>
      </c>
      <c r="G97" s="21" t="s">
        <v>14</v>
      </c>
      <c r="H97" s="82"/>
      <c r="I97" s="82"/>
      <c r="J97" s="84"/>
      <c r="K97" s="84"/>
      <c r="L97" s="84"/>
      <c r="M97" s="84"/>
      <c r="N97" s="84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s="2" customFormat="1" ht="12.75" customHeight="1">
      <c r="A98" s="18" t="s">
        <v>1</v>
      </c>
      <c r="B98" s="430" t="s">
        <v>68</v>
      </c>
      <c r="C98" s="430"/>
      <c r="D98" s="430"/>
      <c r="E98" s="430"/>
      <c r="F98" s="120"/>
      <c r="G98" s="118"/>
      <c r="H98" s="82"/>
      <c r="I98" s="82"/>
      <c r="J98" s="84"/>
      <c r="K98" s="84"/>
      <c r="L98" s="84"/>
      <c r="M98" s="84"/>
      <c r="N98" s="84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s="2" customFormat="1" ht="12.75" customHeight="1">
      <c r="A99" s="18" t="s">
        <v>3</v>
      </c>
      <c r="B99" s="430" t="s">
        <v>112</v>
      </c>
      <c r="C99" s="430"/>
      <c r="D99" s="430"/>
      <c r="E99" s="430"/>
      <c r="F99" s="120"/>
      <c r="G99" s="118"/>
      <c r="H99" s="82"/>
      <c r="I99" s="82"/>
      <c r="J99" s="84"/>
      <c r="K99" s="84"/>
      <c r="L99" s="84"/>
      <c r="M99" s="84"/>
      <c r="N99" s="84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s="2" customFormat="1" ht="12.75" customHeight="1">
      <c r="A100" s="18" t="s">
        <v>5</v>
      </c>
      <c r="B100" s="430" t="s">
        <v>60</v>
      </c>
      <c r="C100" s="430"/>
      <c r="D100" s="430"/>
      <c r="E100" s="430"/>
      <c r="F100" s="120"/>
      <c r="G100" s="118"/>
      <c r="H100" s="82"/>
      <c r="I100" s="82"/>
      <c r="J100" s="84"/>
      <c r="K100" s="84"/>
      <c r="L100" s="84"/>
      <c r="M100" s="84"/>
      <c r="N100" s="84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s="2" customFormat="1" ht="12.75" customHeight="1">
      <c r="A101" s="18" t="s">
        <v>7</v>
      </c>
      <c r="B101" s="430" t="s">
        <v>59</v>
      </c>
      <c r="C101" s="430"/>
      <c r="D101" s="430"/>
      <c r="E101" s="430"/>
      <c r="F101" s="120"/>
      <c r="G101" s="118"/>
      <c r="H101" s="82"/>
      <c r="I101" s="82"/>
      <c r="J101" s="84"/>
      <c r="K101" s="84"/>
      <c r="L101" s="84"/>
      <c r="M101" s="84"/>
      <c r="N101" s="84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s="2" customFormat="1" ht="12.75" customHeight="1">
      <c r="A102" s="18" t="s">
        <v>9</v>
      </c>
      <c r="B102" s="430" t="s">
        <v>61</v>
      </c>
      <c r="C102" s="430"/>
      <c r="D102" s="430"/>
      <c r="E102" s="430"/>
      <c r="F102" s="120"/>
      <c r="G102" s="118"/>
      <c r="H102" s="82"/>
      <c r="I102" s="82"/>
      <c r="J102" s="84"/>
      <c r="K102" s="84"/>
      <c r="L102" s="84"/>
      <c r="M102" s="84"/>
      <c r="N102" s="84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s="2" customFormat="1" ht="12.75" customHeight="1">
      <c r="A103" s="18" t="s">
        <v>15</v>
      </c>
      <c r="B103" s="430" t="s">
        <v>18</v>
      </c>
      <c r="C103" s="430"/>
      <c r="D103" s="430"/>
      <c r="E103" s="430"/>
      <c r="F103" s="120"/>
      <c r="G103" s="118"/>
      <c r="H103" s="82"/>
      <c r="I103" s="82"/>
      <c r="J103" s="84"/>
      <c r="K103" s="84"/>
      <c r="L103" s="84"/>
      <c r="M103" s="84"/>
      <c r="N103" s="84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s="2" customFormat="1" ht="12.75" customHeight="1">
      <c r="A104" s="18" t="s">
        <v>16</v>
      </c>
      <c r="B104" s="430" t="s">
        <v>62</v>
      </c>
      <c r="C104" s="430"/>
      <c r="D104" s="430"/>
      <c r="E104" s="430"/>
      <c r="F104" s="120"/>
      <c r="G104" s="118"/>
      <c r="H104" s="82"/>
      <c r="I104" s="82"/>
      <c r="J104" s="84"/>
      <c r="K104" s="84"/>
      <c r="L104" s="84"/>
      <c r="M104" s="84"/>
      <c r="N104" s="84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s="2" customFormat="1" ht="12.75" customHeight="1">
      <c r="A105" s="18" t="s">
        <v>17</v>
      </c>
      <c r="B105" s="430" t="s">
        <v>108</v>
      </c>
      <c r="C105" s="430"/>
      <c r="D105" s="430"/>
      <c r="E105" s="430"/>
      <c r="F105" s="120"/>
      <c r="G105" s="118"/>
      <c r="H105" s="82"/>
      <c r="I105" s="82"/>
      <c r="J105" s="84"/>
      <c r="K105" s="84"/>
      <c r="L105" s="84"/>
      <c r="M105" s="84"/>
      <c r="N105" s="84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s="2" customFormat="1" ht="12.75" customHeight="1">
      <c r="A106" s="18" t="s">
        <v>110</v>
      </c>
      <c r="B106" s="430" t="s">
        <v>109</v>
      </c>
      <c r="C106" s="430"/>
      <c r="D106" s="430"/>
      <c r="E106" s="430"/>
      <c r="F106" s="120"/>
      <c r="G106" s="118"/>
      <c r="H106" s="82"/>
      <c r="I106" s="82"/>
      <c r="J106" s="84"/>
      <c r="K106" s="84"/>
      <c r="L106" s="84"/>
      <c r="M106" s="84"/>
      <c r="N106" s="84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s="2" customFormat="1" ht="12.75" customHeight="1">
      <c r="A107" s="18" t="s">
        <v>98</v>
      </c>
      <c r="B107" s="430" t="s">
        <v>22</v>
      </c>
      <c r="C107" s="430"/>
      <c r="D107" s="430"/>
      <c r="E107" s="430"/>
      <c r="F107" s="120"/>
      <c r="G107" s="118"/>
      <c r="H107" s="82"/>
      <c r="I107" s="82"/>
      <c r="J107" s="84"/>
      <c r="K107" s="84"/>
      <c r="L107" s="84"/>
      <c r="M107" s="84"/>
      <c r="N107" s="84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s="2" customFormat="1" ht="12.75" customHeight="1">
      <c r="A108" s="478" t="s">
        <v>65</v>
      </c>
      <c r="B108" s="479"/>
      <c r="C108" s="479"/>
      <c r="D108" s="479"/>
      <c r="E108" s="479"/>
      <c r="F108" s="480"/>
      <c r="G108" s="53">
        <f>SUM(G98:G107)</f>
        <v>0</v>
      </c>
      <c r="H108" s="86"/>
      <c r="I108" s="82"/>
      <c r="J108" s="84"/>
      <c r="K108" s="84"/>
      <c r="L108" s="84"/>
      <c r="M108" s="84"/>
      <c r="N108" s="84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s="2" customFormat="1" ht="12.75" customHeight="1" thickBot="1">
      <c r="A109" s="475"/>
      <c r="B109" s="476"/>
      <c r="C109" s="476"/>
      <c r="D109" s="476"/>
      <c r="E109" s="476"/>
      <c r="F109" s="476"/>
      <c r="G109" s="477"/>
      <c r="H109" s="82"/>
      <c r="I109" s="82"/>
      <c r="J109" s="84"/>
      <c r="K109" s="84"/>
      <c r="L109" s="84"/>
      <c r="M109" s="84"/>
      <c r="N109" s="84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s="2" customFormat="1" ht="12.75" customHeight="1">
      <c r="A110" s="458" t="s">
        <v>89</v>
      </c>
      <c r="B110" s="459"/>
      <c r="C110" s="459"/>
      <c r="D110" s="459"/>
      <c r="E110" s="459"/>
      <c r="F110" s="459"/>
      <c r="G110" s="460"/>
      <c r="H110" s="82"/>
      <c r="I110" s="82"/>
      <c r="J110" s="84"/>
      <c r="K110" s="84"/>
      <c r="L110" s="84"/>
      <c r="M110" s="84"/>
      <c r="N110" s="84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s="2" customFormat="1" ht="12.75" customHeight="1">
      <c r="A111" s="19">
        <v>4</v>
      </c>
      <c r="B111" s="461" t="s">
        <v>19</v>
      </c>
      <c r="C111" s="461"/>
      <c r="D111" s="461"/>
      <c r="E111" s="461"/>
      <c r="F111" s="20" t="s">
        <v>13</v>
      </c>
      <c r="G111" s="21" t="s">
        <v>14</v>
      </c>
      <c r="H111" s="82"/>
      <c r="I111" s="82"/>
      <c r="J111" s="84"/>
      <c r="K111" s="84"/>
      <c r="L111" s="84"/>
      <c r="M111" s="84"/>
      <c r="N111" s="84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s="2" customFormat="1" ht="12.75" customHeight="1">
      <c r="A112" s="18" t="s">
        <v>1</v>
      </c>
      <c r="B112" s="430" t="s">
        <v>38</v>
      </c>
      <c r="C112" s="430"/>
      <c r="D112" s="430"/>
      <c r="E112" s="430"/>
      <c r="F112" s="121"/>
      <c r="G112" s="118"/>
      <c r="H112" s="95"/>
      <c r="I112" s="82"/>
      <c r="J112" s="84"/>
      <c r="K112" s="84"/>
      <c r="L112" s="84"/>
      <c r="M112" s="84"/>
      <c r="N112" s="84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s="2" customFormat="1" ht="12.75" customHeight="1">
      <c r="A113" s="18" t="s">
        <v>3</v>
      </c>
      <c r="B113" s="430" t="s">
        <v>63</v>
      </c>
      <c r="C113" s="430"/>
      <c r="D113" s="430"/>
      <c r="E113" s="430"/>
      <c r="F113" s="121"/>
      <c r="G113" s="118"/>
      <c r="H113" s="95"/>
      <c r="I113" s="82"/>
      <c r="J113" s="84"/>
      <c r="K113" s="84"/>
      <c r="L113" s="84"/>
      <c r="M113" s="84"/>
      <c r="N113" s="84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s="2" customFormat="1" ht="12.75" customHeight="1">
      <c r="A114" s="18" t="s">
        <v>5</v>
      </c>
      <c r="B114" s="430" t="s">
        <v>20</v>
      </c>
      <c r="C114" s="430"/>
      <c r="D114" s="430"/>
      <c r="E114" s="430"/>
      <c r="F114" s="121"/>
      <c r="G114" s="118"/>
      <c r="H114" s="82"/>
      <c r="I114" s="82"/>
      <c r="J114" s="84"/>
      <c r="K114" s="84"/>
      <c r="L114" s="84"/>
      <c r="M114" s="84"/>
      <c r="N114" s="84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s="2" customFormat="1" ht="12.75" customHeight="1">
      <c r="A115" s="18" t="s">
        <v>7</v>
      </c>
      <c r="B115" s="430" t="s">
        <v>21</v>
      </c>
      <c r="C115" s="430"/>
      <c r="D115" s="430"/>
      <c r="E115" s="430"/>
      <c r="F115" s="121"/>
      <c r="G115" s="118"/>
      <c r="H115" s="82"/>
      <c r="I115" s="82"/>
      <c r="J115" s="84"/>
      <c r="K115" s="84"/>
      <c r="L115" s="84"/>
      <c r="M115" s="84"/>
      <c r="N115" s="84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s="2" customFormat="1" ht="12.75" customHeight="1">
      <c r="A116" s="18" t="s">
        <v>7</v>
      </c>
      <c r="B116" s="430" t="s">
        <v>111</v>
      </c>
      <c r="C116" s="430"/>
      <c r="D116" s="430"/>
      <c r="E116" s="430"/>
      <c r="F116" s="121"/>
      <c r="G116" s="118"/>
      <c r="H116" s="82"/>
      <c r="I116" s="82"/>
      <c r="J116" s="84"/>
      <c r="K116" s="84"/>
      <c r="L116" s="84"/>
      <c r="M116" s="84"/>
      <c r="N116" s="84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s="2" customFormat="1" ht="12.75" customHeight="1">
      <c r="A117" s="18" t="s">
        <v>15</v>
      </c>
      <c r="B117" s="430" t="s">
        <v>107</v>
      </c>
      <c r="C117" s="430"/>
      <c r="D117" s="430"/>
      <c r="E117" s="430"/>
      <c r="F117" s="121"/>
      <c r="G117" s="118"/>
      <c r="H117" s="82"/>
      <c r="I117" s="82"/>
      <c r="J117" s="84"/>
      <c r="K117" s="84"/>
      <c r="L117" s="84"/>
      <c r="M117" s="84"/>
      <c r="N117" s="84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s="2" customFormat="1" ht="12.75" customHeight="1">
      <c r="A118" s="18" t="s">
        <v>16</v>
      </c>
      <c r="B118" s="430" t="s">
        <v>22</v>
      </c>
      <c r="C118" s="430"/>
      <c r="D118" s="430"/>
      <c r="E118" s="430"/>
      <c r="F118" s="121"/>
      <c r="G118" s="118"/>
      <c r="H118" s="95"/>
      <c r="I118" s="95"/>
      <c r="J118" s="84"/>
      <c r="K118" s="84"/>
      <c r="L118" s="84"/>
      <c r="M118" s="84"/>
      <c r="N118" s="84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s="2" customFormat="1" ht="12.75" customHeight="1">
      <c r="A119" s="453" t="s">
        <v>66</v>
      </c>
      <c r="B119" s="454"/>
      <c r="C119" s="454"/>
      <c r="D119" s="454"/>
      <c r="E119" s="454"/>
      <c r="F119" s="464"/>
      <c r="G119" s="25">
        <f>SUM(G112:G118)</f>
        <v>0</v>
      </c>
      <c r="H119" s="86"/>
      <c r="I119" s="82"/>
      <c r="J119" s="84"/>
      <c r="K119" s="84"/>
      <c r="L119" s="84"/>
      <c r="M119" s="84"/>
      <c r="N119" s="84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14" ht="11.25" customHeight="1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</row>
    <row r="121" spans="1:14" ht="11.25" customHeight="1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</row>
    <row r="122" spans="1:14" s="136" customFormat="1" ht="21" customHeight="1">
      <c r="A122" s="552" t="s">
        <v>175</v>
      </c>
      <c r="B122" s="552"/>
      <c r="C122" s="552"/>
      <c r="D122" s="552"/>
      <c r="E122" s="552"/>
      <c r="F122" s="552"/>
      <c r="G122" s="552"/>
      <c r="H122" s="135"/>
      <c r="I122" s="135"/>
      <c r="J122" s="135"/>
      <c r="K122" s="135"/>
      <c r="L122" s="135"/>
      <c r="M122" s="135"/>
      <c r="N122" s="135"/>
    </row>
    <row r="123" spans="1:14" s="136" customFormat="1" ht="21" customHeight="1">
      <c r="A123" s="552" t="s">
        <v>176</v>
      </c>
      <c r="B123" s="552"/>
      <c r="C123" s="552"/>
      <c r="D123" s="552"/>
      <c r="E123" s="552"/>
      <c r="F123" s="552"/>
      <c r="G123" s="552"/>
      <c r="H123" s="135"/>
      <c r="I123" s="135"/>
      <c r="J123" s="135"/>
      <c r="K123" s="135"/>
      <c r="L123" s="135"/>
      <c r="M123" s="135"/>
      <c r="N123" s="135"/>
    </row>
    <row r="124" spans="1:14" ht="28.5" customHeight="1" thickBot="1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</row>
    <row r="125" spans="1:14" ht="12.75" customHeight="1" thickBot="1">
      <c r="A125" s="458" t="s">
        <v>113</v>
      </c>
      <c r="B125" s="468"/>
      <c r="C125" s="468"/>
      <c r="D125" s="468"/>
      <c r="E125" s="468"/>
      <c r="F125" s="468"/>
      <c r="G125" s="127">
        <f>G38+G94+G108+G119</f>
        <v>0</v>
      </c>
      <c r="H125" s="85"/>
      <c r="I125" s="85"/>
      <c r="J125" s="81"/>
      <c r="K125" s="81"/>
      <c r="L125" s="81"/>
      <c r="M125" s="81"/>
      <c r="N125" s="81"/>
    </row>
    <row r="126" spans="1:14" ht="12.75" customHeight="1" thickBot="1">
      <c r="A126" s="469"/>
      <c r="B126" s="470"/>
      <c r="C126" s="470"/>
      <c r="D126" s="470"/>
      <c r="E126" s="470"/>
      <c r="F126" s="470"/>
      <c r="G126" s="471"/>
      <c r="H126" s="85"/>
      <c r="I126" s="85"/>
      <c r="J126" s="81"/>
      <c r="K126" s="81"/>
      <c r="L126" s="81"/>
      <c r="M126" s="81"/>
      <c r="N126" s="81"/>
    </row>
    <row r="127" spans="1:14" ht="12.75" customHeight="1">
      <c r="A127" s="458" t="s">
        <v>114</v>
      </c>
      <c r="B127" s="459"/>
      <c r="C127" s="459"/>
      <c r="D127" s="459"/>
      <c r="E127" s="459"/>
      <c r="F127" s="459"/>
      <c r="G127" s="460"/>
      <c r="H127" s="85"/>
      <c r="I127" s="85"/>
      <c r="J127" s="81"/>
      <c r="K127" s="81"/>
      <c r="L127" s="81"/>
      <c r="M127" s="81"/>
      <c r="N127" s="81"/>
    </row>
    <row r="128" spans="1:14" ht="12.75" customHeight="1">
      <c r="A128" s="19">
        <v>5</v>
      </c>
      <c r="B128" s="472" t="s">
        <v>115</v>
      </c>
      <c r="C128" s="473"/>
      <c r="D128" s="473"/>
      <c r="E128" s="474"/>
      <c r="F128" s="20" t="s">
        <v>13</v>
      </c>
      <c r="G128" s="21" t="s">
        <v>14</v>
      </c>
      <c r="H128" s="85"/>
      <c r="I128" s="85"/>
      <c r="J128" s="81"/>
      <c r="K128" s="81"/>
      <c r="L128" s="81"/>
      <c r="M128" s="81"/>
      <c r="N128" s="81"/>
    </row>
    <row r="129" spans="1:14" ht="12.75" customHeight="1">
      <c r="A129" s="18" t="s">
        <v>1</v>
      </c>
      <c r="B129" s="430" t="s">
        <v>116</v>
      </c>
      <c r="C129" s="430"/>
      <c r="D129" s="430"/>
      <c r="E129" s="430"/>
      <c r="F129" s="120"/>
      <c r="G129" s="57">
        <f>F129*$G$125</f>
        <v>0</v>
      </c>
      <c r="H129" s="85"/>
      <c r="I129" s="85"/>
      <c r="J129" s="81"/>
      <c r="K129" s="81"/>
      <c r="L129" s="81"/>
      <c r="M129" s="81"/>
      <c r="N129" s="81"/>
    </row>
    <row r="130" spans="1:14" ht="12.75" customHeight="1">
      <c r="A130" s="18" t="s">
        <v>3</v>
      </c>
      <c r="B130" s="430" t="s">
        <v>117</v>
      </c>
      <c r="C130" s="430"/>
      <c r="D130" s="430"/>
      <c r="E130" s="430"/>
      <c r="F130" s="120"/>
      <c r="G130" s="57">
        <f>F130*$G$125</f>
        <v>0</v>
      </c>
      <c r="H130" s="85"/>
      <c r="I130" s="85"/>
      <c r="J130" s="81"/>
      <c r="K130" s="81"/>
      <c r="L130" s="81"/>
      <c r="M130" s="81"/>
      <c r="N130" s="81"/>
    </row>
    <row r="131" spans="1:14" ht="12.75" customHeight="1">
      <c r="A131" s="18" t="s">
        <v>5</v>
      </c>
      <c r="B131" s="430" t="s">
        <v>118</v>
      </c>
      <c r="C131" s="430"/>
      <c r="D131" s="430"/>
      <c r="E131" s="430"/>
      <c r="F131" s="120"/>
      <c r="G131" s="57">
        <f>F131*$G$125</f>
        <v>0</v>
      </c>
      <c r="H131" s="85"/>
      <c r="I131" s="85"/>
      <c r="J131" s="81"/>
      <c r="K131" s="81"/>
      <c r="L131" s="81"/>
      <c r="M131" s="81"/>
      <c r="N131" s="81"/>
    </row>
    <row r="132" spans="1:14" ht="12.75" customHeight="1">
      <c r="A132" s="453" t="s">
        <v>119</v>
      </c>
      <c r="B132" s="454"/>
      <c r="C132" s="454"/>
      <c r="D132" s="454"/>
      <c r="E132" s="454"/>
      <c r="F132" s="58">
        <f>SUM(F129:F131)</f>
        <v>0</v>
      </c>
      <c r="G132" s="25">
        <f>SUM(G129:G131)</f>
        <v>0</v>
      </c>
      <c r="H132" s="85"/>
      <c r="I132" s="85"/>
      <c r="J132" s="81"/>
      <c r="K132" s="81"/>
      <c r="L132" s="81"/>
      <c r="M132" s="81"/>
      <c r="N132" s="81"/>
    </row>
    <row r="133" spans="1:40" s="2" customFormat="1" ht="12.75" customHeight="1" thickBot="1">
      <c r="A133" s="455"/>
      <c r="B133" s="456"/>
      <c r="C133" s="456"/>
      <c r="D133" s="456"/>
      <c r="E133" s="456"/>
      <c r="F133" s="456"/>
      <c r="G133" s="457"/>
      <c r="H133" s="82"/>
      <c r="I133" s="82"/>
      <c r="J133" s="84"/>
      <c r="K133" s="84"/>
      <c r="L133" s="84"/>
      <c r="M133" s="84"/>
      <c r="N133" s="84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s="2" customFormat="1" ht="12.75" customHeight="1">
      <c r="A134" s="458" t="s">
        <v>120</v>
      </c>
      <c r="B134" s="459"/>
      <c r="C134" s="459"/>
      <c r="D134" s="459"/>
      <c r="E134" s="459"/>
      <c r="F134" s="459"/>
      <c r="G134" s="460"/>
      <c r="H134" s="82"/>
      <c r="I134" s="82"/>
      <c r="J134" s="84"/>
      <c r="K134" s="84"/>
      <c r="L134" s="84"/>
      <c r="M134" s="84"/>
      <c r="N134" s="84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s="2" customFormat="1" ht="12.75" customHeight="1">
      <c r="A135" s="19">
        <v>6</v>
      </c>
      <c r="B135" s="461" t="s">
        <v>121</v>
      </c>
      <c r="C135" s="461"/>
      <c r="D135" s="461"/>
      <c r="E135" s="461"/>
      <c r="F135" s="59" t="s">
        <v>13</v>
      </c>
      <c r="G135" s="21" t="s">
        <v>14</v>
      </c>
      <c r="H135" s="82"/>
      <c r="I135" s="82"/>
      <c r="J135" s="84"/>
      <c r="K135" s="84"/>
      <c r="L135" s="84"/>
      <c r="M135" s="84"/>
      <c r="N135" s="84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s="2" customFormat="1" ht="12.75" customHeight="1">
      <c r="A136" s="18" t="s">
        <v>1</v>
      </c>
      <c r="B136" s="430" t="s">
        <v>122</v>
      </c>
      <c r="C136" s="430"/>
      <c r="D136" s="430"/>
      <c r="E136" s="430"/>
      <c r="F136" s="27">
        <v>0.02</v>
      </c>
      <c r="G136" s="60">
        <f>($G$125+$G$132)/(1-$F$139)*F136</f>
        <v>0</v>
      </c>
      <c r="H136" s="96"/>
      <c r="I136" s="82"/>
      <c r="J136" s="84"/>
      <c r="K136" s="84"/>
      <c r="L136" s="84"/>
      <c r="M136" s="84"/>
      <c r="N136" s="84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s="2" customFormat="1" ht="12.75" customHeight="1">
      <c r="A137" s="18" t="s">
        <v>3</v>
      </c>
      <c r="B137" s="430" t="s">
        <v>123</v>
      </c>
      <c r="C137" s="430"/>
      <c r="D137" s="430"/>
      <c r="E137" s="430"/>
      <c r="F137" s="27">
        <v>0.0065</v>
      </c>
      <c r="G137" s="60">
        <f>($G$125+$G$132)/(1-$F$139)*F137</f>
        <v>0</v>
      </c>
      <c r="H137" s="82"/>
      <c r="I137" s="82"/>
      <c r="J137" s="84"/>
      <c r="K137" s="84"/>
      <c r="L137" s="84"/>
      <c r="M137" s="84"/>
      <c r="N137" s="84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s="2" customFormat="1" ht="12.75" customHeight="1">
      <c r="A138" s="18" t="s">
        <v>5</v>
      </c>
      <c r="B138" s="430" t="s">
        <v>124</v>
      </c>
      <c r="C138" s="430"/>
      <c r="D138" s="430"/>
      <c r="E138" s="430"/>
      <c r="F138" s="27">
        <v>0.03</v>
      </c>
      <c r="G138" s="60">
        <f>($G$125+$G$132)/(1-$F$139)*F138</f>
        <v>0</v>
      </c>
      <c r="H138" s="82"/>
      <c r="I138" s="82"/>
      <c r="J138" s="84"/>
      <c r="K138" s="84"/>
      <c r="L138" s="84"/>
      <c r="M138" s="84"/>
      <c r="N138" s="84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s="2" customFormat="1" ht="12.75" customHeight="1">
      <c r="A139" s="453" t="s">
        <v>125</v>
      </c>
      <c r="B139" s="462"/>
      <c r="C139" s="462"/>
      <c r="D139" s="462"/>
      <c r="E139" s="463"/>
      <c r="F139" s="30">
        <f>SUM(F136:F138)</f>
        <v>0.0565</v>
      </c>
      <c r="G139" s="62">
        <f>SUM(G136:G138)</f>
        <v>0</v>
      </c>
      <c r="H139" s="82"/>
      <c r="I139" s="82"/>
      <c r="J139" s="84"/>
      <c r="K139" s="84"/>
      <c r="L139" s="84"/>
      <c r="M139" s="84"/>
      <c r="N139" s="84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s="2" customFormat="1" ht="12.75" customHeight="1" thickBot="1">
      <c r="A140" s="436"/>
      <c r="B140" s="437"/>
      <c r="C140" s="437"/>
      <c r="D140" s="437"/>
      <c r="E140" s="437"/>
      <c r="F140" s="437"/>
      <c r="G140" s="438"/>
      <c r="H140" s="82"/>
      <c r="I140" s="82"/>
      <c r="J140" s="84"/>
      <c r="K140" s="84"/>
      <c r="L140" s="84"/>
      <c r="M140" s="84"/>
      <c r="N140" s="84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s="5" customFormat="1" ht="12.75" customHeight="1" thickBot="1">
      <c r="A141" s="439" t="s">
        <v>126</v>
      </c>
      <c r="B141" s="440"/>
      <c r="C141" s="440"/>
      <c r="D141" s="440"/>
      <c r="E141" s="440"/>
      <c r="F141" s="440"/>
      <c r="G141" s="128">
        <f>G125+G132+G139</f>
        <v>0</v>
      </c>
      <c r="H141" s="97"/>
      <c r="I141" s="97"/>
      <c r="J141" s="98"/>
      <c r="K141" s="98"/>
      <c r="L141" s="98"/>
      <c r="M141" s="98"/>
      <c r="N141" s="98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</row>
    <row r="142" spans="1:40" s="5" customFormat="1" ht="12.75" customHeight="1" thickBot="1">
      <c r="A142" s="441"/>
      <c r="B142" s="442"/>
      <c r="C142" s="442"/>
      <c r="D142" s="442"/>
      <c r="E142" s="442"/>
      <c r="F142" s="442"/>
      <c r="G142" s="443"/>
      <c r="H142" s="97"/>
      <c r="I142" s="97"/>
      <c r="J142" s="98"/>
      <c r="K142" s="98"/>
      <c r="L142" s="98"/>
      <c r="M142" s="98"/>
      <c r="N142" s="98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</row>
    <row r="143" spans="1:40" ht="12.75" customHeight="1">
      <c r="A143" s="447" t="s">
        <v>131</v>
      </c>
      <c r="B143" s="448"/>
      <c r="C143" s="448"/>
      <c r="D143" s="448"/>
      <c r="E143" s="448"/>
      <c r="F143" s="448"/>
      <c r="G143" s="449"/>
      <c r="H143" s="85"/>
      <c r="I143" s="82"/>
      <c r="J143" s="84"/>
      <c r="K143" s="84"/>
      <c r="L143" s="84"/>
      <c r="M143" s="84"/>
      <c r="N143" s="84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</row>
    <row r="144" spans="1:40" ht="12.75" customHeight="1">
      <c r="A144" s="450" t="s">
        <v>83</v>
      </c>
      <c r="B144" s="451"/>
      <c r="C144" s="451" t="s">
        <v>164</v>
      </c>
      <c r="D144" s="451" t="s">
        <v>173</v>
      </c>
      <c r="E144" s="451" t="s">
        <v>84</v>
      </c>
      <c r="F144" s="451" t="s">
        <v>85</v>
      </c>
      <c r="G144" s="452" t="s">
        <v>86</v>
      </c>
      <c r="H144" s="85"/>
      <c r="I144" s="82"/>
      <c r="J144" s="84"/>
      <c r="K144" s="84"/>
      <c r="L144" s="84"/>
      <c r="M144" s="84"/>
      <c r="N144" s="84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</row>
    <row r="145" spans="1:40" ht="12.75" customHeight="1">
      <c r="A145" s="450"/>
      <c r="B145" s="451"/>
      <c r="C145" s="451"/>
      <c r="D145" s="451"/>
      <c r="E145" s="451"/>
      <c r="F145" s="451"/>
      <c r="G145" s="452"/>
      <c r="H145" s="85"/>
      <c r="I145" s="82"/>
      <c r="J145" s="84"/>
      <c r="K145" s="84"/>
      <c r="L145" s="84"/>
      <c r="M145" s="84"/>
      <c r="N145" s="84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</row>
    <row r="146" spans="1:40" ht="12.75" customHeight="1">
      <c r="A146" s="429" t="s">
        <v>132</v>
      </c>
      <c r="B146" s="430"/>
      <c r="C146" s="122">
        <v>260</v>
      </c>
      <c r="D146" s="71">
        <v>0.6</v>
      </c>
      <c r="E146" s="72">
        <f>C146*(D146+1)*$G$38/220</f>
        <v>0</v>
      </c>
      <c r="F146" s="72">
        <f>E146*(1+$F$94)</f>
        <v>0</v>
      </c>
      <c r="G146" s="76">
        <f>F146*(1+$F$139)</f>
        <v>0</v>
      </c>
      <c r="H146" s="85" t="s">
        <v>170</v>
      </c>
      <c r="I146" s="82"/>
      <c r="J146" s="99"/>
      <c r="K146" s="84"/>
      <c r="L146" s="84"/>
      <c r="M146" s="84"/>
      <c r="N146" s="84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</row>
    <row r="147" spans="1:40" ht="12.75" customHeight="1">
      <c r="A147" s="429" t="s">
        <v>133</v>
      </c>
      <c r="B147" s="430"/>
      <c r="C147" s="122">
        <v>78</v>
      </c>
      <c r="D147" s="71">
        <v>1</v>
      </c>
      <c r="E147" s="72">
        <f>C147*(D147+1)/220*$G$38</f>
        <v>0</v>
      </c>
      <c r="F147" s="72">
        <f>E147*(1+$F$94)</f>
        <v>0</v>
      </c>
      <c r="G147" s="76">
        <f>F147*(1+$F$139)</f>
        <v>0</v>
      </c>
      <c r="H147" s="85" t="s">
        <v>169</v>
      </c>
      <c r="I147" s="82"/>
      <c r="J147" s="99"/>
      <c r="K147" s="99"/>
      <c r="L147" s="84"/>
      <c r="M147" s="84"/>
      <c r="N147" s="84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</row>
    <row r="148" spans="1:40" ht="12.75" customHeight="1" thickBot="1">
      <c r="A148" s="431" t="s">
        <v>134</v>
      </c>
      <c r="B148" s="432"/>
      <c r="C148" s="123">
        <v>80</v>
      </c>
      <c r="D148" s="73">
        <v>0.3</v>
      </c>
      <c r="E148" s="74">
        <f>C148*D148/220*$G$38</f>
        <v>0</v>
      </c>
      <c r="F148" s="74">
        <f>E148*(1+$F$94)</f>
        <v>0</v>
      </c>
      <c r="G148" s="77">
        <f>F148*(1+$F$139)</f>
        <v>0</v>
      </c>
      <c r="H148" s="85" t="s">
        <v>168</v>
      </c>
      <c r="I148" s="82"/>
      <c r="J148" s="84"/>
      <c r="K148" s="84"/>
      <c r="L148" s="84"/>
      <c r="M148" s="84"/>
      <c r="N148" s="84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</row>
    <row r="149" spans="1:40" ht="12.75" customHeight="1" thickBot="1">
      <c r="A149" s="433" t="s">
        <v>127</v>
      </c>
      <c r="B149" s="434"/>
      <c r="C149" s="434"/>
      <c r="D149" s="434"/>
      <c r="E149" s="434"/>
      <c r="F149" s="435"/>
      <c r="G149" s="75">
        <f>SUM(G146:G148)</f>
        <v>0</v>
      </c>
      <c r="H149" s="85"/>
      <c r="I149" s="82"/>
      <c r="J149" s="84"/>
      <c r="K149" s="84"/>
      <c r="L149" s="84"/>
      <c r="M149" s="84"/>
      <c r="N149" s="84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</row>
    <row r="150" spans="1:40" ht="12.75" customHeight="1" thickBot="1">
      <c r="A150" s="390"/>
      <c r="B150" s="391"/>
      <c r="C150" s="391"/>
      <c r="D150" s="391"/>
      <c r="E150" s="391"/>
      <c r="F150" s="391"/>
      <c r="G150" s="392"/>
      <c r="H150" s="85"/>
      <c r="I150" s="82"/>
      <c r="J150" s="84"/>
      <c r="K150" s="84"/>
      <c r="L150" s="84"/>
      <c r="M150" s="84"/>
      <c r="N150" s="84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</row>
    <row r="151" spans="1:40" ht="12.75" customHeight="1">
      <c r="A151" s="447" t="s">
        <v>163</v>
      </c>
      <c r="B151" s="448"/>
      <c r="C151" s="448"/>
      <c r="D151" s="448"/>
      <c r="E151" s="448"/>
      <c r="F151" s="448"/>
      <c r="G151" s="449"/>
      <c r="H151" s="85"/>
      <c r="I151" s="82"/>
      <c r="J151" s="84"/>
      <c r="K151" s="84"/>
      <c r="L151" s="84"/>
      <c r="M151" s="84"/>
      <c r="N151" s="84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</row>
    <row r="152" spans="1:40" ht="12.75" customHeight="1">
      <c r="A152" s="450" t="s">
        <v>83</v>
      </c>
      <c r="B152" s="451"/>
      <c r="C152" s="564" t="s">
        <v>165</v>
      </c>
      <c r="D152" s="564" t="s">
        <v>136</v>
      </c>
      <c r="E152" s="451" t="s">
        <v>84</v>
      </c>
      <c r="F152" s="451" t="s">
        <v>135</v>
      </c>
      <c r="G152" s="452" t="s">
        <v>86</v>
      </c>
      <c r="H152" s="85"/>
      <c r="I152" s="82"/>
      <c r="J152" s="84"/>
      <c r="K152" s="84"/>
      <c r="L152" s="84"/>
      <c r="M152" s="84"/>
      <c r="N152" s="84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</row>
    <row r="153" spans="1:40" ht="12.75" customHeight="1">
      <c r="A153" s="450"/>
      <c r="B153" s="451"/>
      <c r="C153" s="564"/>
      <c r="D153" s="564"/>
      <c r="E153" s="451"/>
      <c r="F153" s="451"/>
      <c r="G153" s="452"/>
      <c r="H153" s="85"/>
      <c r="I153" s="82"/>
      <c r="J153" s="84"/>
      <c r="K153" s="84"/>
      <c r="L153" s="84"/>
      <c r="M153" s="84"/>
      <c r="N153" s="84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</row>
    <row r="154" spans="1:40" ht="12.75" customHeight="1">
      <c r="A154" s="565" t="s">
        <v>130</v>
      </c>
      <c r="B154" s="566"/>
      <c r="C154" s="124">
        <v>67</v>
      </c>
      <c r="D154" s="79">
        <v>300</v>
      </c>
      <c r="E154" s="78">
        <f>C154*D154</f>
        <v>20100</v>
      </c>
      <c r="F154" s="72">
        <f>E154*(1+$F$132)</f>
        <v>20100</v>
      </c>
      <c r="G154" s="76">
        <f>F154*(1+$F$139)</f>
        <v>21235.65</v>
      </c>
      <c r="H154" s="85" t="s">
        <v>172</v>
      </c>
      <c r="I154" s="82"/>
      <c r="J154" s="84"/>
      <c r="K154" s="84"/>
      <c r="L154" s="84"/>
      <c r="M154" s="84"/>
      <c r="N154" s="84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</row>
    <row r="155" spans="1:40" ht="12.75" customHeight="1" thickBot="1">
      <c r="A155" s="565" t="s">
        <v>161</v>
      </c>
      <c r="B155" s="566"/>
      <c r="C155" s="124">
        <v>47</v>
      </c>
      <c r="D155" s="79">
        <v>70</v>
      </c>
      <c r="E155" s="78">
        <f>C155*D155</f>
        <v>3290</v>
      </c>
      <c r="F155" s="72">
        <f>E155*(1+$F$132)</f>
        <v>3290</v>
      </c>
      <c r="G155" s="76">
        <f>F155*(1+$F$139)</f>
        <v>3475.89</v>
      </c>
      <c r="H155" s="85" t="s">
        <v>171</v>
      </c>
      <c r="I155" s="82"/>
      <c r="J155" s="84"/>
      <c r="K155" s="84"/>
      <c r="L155" s="84"/>
      <c r="M155" s="84"/>
      <c r="N155" s="84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</row>
    <row r="156" spans="1:40" ht="12.75" customHeight="1" thickBot="1">
      <c r="A156" s="567" t="s">
        <v>162</v>
      </c>
      <c r="B156" s="568"/>
      <c r="C156" s="568"/>
      <c r="D156" s="568"/>
      <c r="E156" s="568"/>
      <c r="F156" s="569"/>
      <c r="G156" s="75">
        <f>SUM(G154:G155)</f>
        <v>24711.54</v>
      </c>
      <c r="H156" s="85"/>
      <c r="I156" s="82"/>
      <c r="J156" s="84"/>
      <c r="K156" s="84"/>
      <c r="L156" s="84"/>
      <c r="M156" s="84"/>
      <c r="N156" s="84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</row>
    <row r="157" spans="1:40" ht="12.75" customHeight="1" thickBot="1">
      <c r="A157" s="390"/>
      <c r="B157" s="391"/>
      <c r="C157" s="391"/>
      <c r="D157" s="391"/>
      <c r="E157" s="391"/>
      <c r="F157" s="391"/>
      <c r="G157" s="392"/>
      <c r="H157" s="85"/>
      <c r="I157" s="82"/>
      <c r="J157" s="84"/>
      <c r="K157" s="84"/>
      <c r="L157" s="84"/>
      <c r="M157" s="84"/>
      <c r="N157" s="84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</row>
    <row r="158" spans="1:40" ht="12.75" customHeight="1">
      <c r="A158" s="444" t="s">
        <v>32</v>
      </c>
      <c r="B158" s="445"/>
      <c r="C158" s="445"/>
      <c r="D158" s="445"/>
      <c r="E158" s="445"/>
      <c r="F158" s="445"/>
      <c r="G158" s="446"/>
      <c r="H158" s="85"/>
      <c r="I158" s="82"/>
      <c r="J158" s="84"/>
      <c r="K158" s="84"/>
      <c r="L158" s="84"/>
      <c r="M158" s="84"/>
      <c r="N158" s="84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</row>
    <row r="159" spans="1:40" ht="38.25" customHeight="1">
      <c r="A159" s="65" t="s">
        <v>41</v>
      </c>
      <c r="B159" s="420" t="s">
        <v>44</v>
      </c>
      <c r="C159" s="421"/>
      <c r="D159" s="422"/>
      <c r="E159" s="66" t="s">
        <v>167</v>
      </c>
      <c r="F159" s="66" t="s">
        <v>33</v>
      </c>
      <c r="G159" s="67" t="s">
        <v>43</v>
      </c>
      <c r="H159" s="84"/>
      <c r="I159" s="84"/>
      <c r="J159" s="84"/>
      <c r="K159" s="84"/>
      <c r="L159" s="84"/>
      <c r="M159" s="84"/>
      <c r="N159" s="84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</row>
    <row r="160" spans="1:40" ht="13.5" customHeight="1" thickBot="1">
      <c r="A160" s="126"/>
      <c r="B160" s="549"/>
      <c r="C160" s="550"/>
      <c r="D160" s="551"/>
      <c r="E160" s="125">
        <f>F26</f>
        <v>2</v>
      </c>
      <c r="F160" s="68">
        <f>G141</f>
        <v>0</v>
      </c>
      <c r="G160" s="69">
        <f>F160*E160</f>
        <v>0</v>
      </c>
      <c r="H160" s="84"/>
      <c r="I160" s="84"/>
      <c r="J160" s="84"/>
      <c r="K160" s="84"/>
      <c r="L160" s="84"/>
      <c r="M160" s="84"/>
      <c r="N160" s="84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</row>
    <row r="161" spans="1:40" ht="12.75" thickBot="1">
      <c r="A161" s="426" t="s">
        <v>42</v>
      </c>
      <c r="B161" s="427"/>
      <c r="C161" s="427"/>
      <c r="D161" s="427"/>
      <c r="E161" s="427"/>
      <c r="F161" s="428"/>
      <c r="G161" s="110">
        <f>G160*12</f>
        <v>0</v>
      </c>
      <c r="H161" s="84"/>
      <c r="I161" s="84"/>
      <c r="J161" s="84"/>
      <c r="K161" s="84"/>
      <c r="L161" s="84"/>
      <c r="M161" s="84"/>
      <c r="N161" s="84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</row>
    <row r="162" spans="1:40" ht="12" thickBot="1">
      <c r="A162" s="390"/>
      <c r="B162" s="391"/>
      <c r="C162" s="391"/>
      <c r="D162" s="391"/>
      <c r="E162" s="391"/>
      <c r="F162" s="391"/>
      <c r="G162" s="392"/>
      <c r="H162" s="84"/>
      <c r="I162" s="84"/>
      <c r="J162" s="84"/>
      <c r="K162" s="84"/>
      <c r="L162" s="84"/>
      <c r="M162" s="84"/>
      <c r="N162" s="84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</row>
    <row r="163" spans="1:40" ht="12.75" thickBot="1">
      <c r="A163" s="426" t="s">
        <v>166</v>
      </c>
      <c r="B163" s="427"/>
      <c r="C163" s="427"/>
      <c r="D163" s="427"/>
      <c r="E163" s="427"/>
      <c r="F163" s="428"/>
      <c r="G163" s="110">
        <f>G149+G156+G161</f>
        <v>24711.54</v>
      </c>
      <c r="H163" s="100"/>
      <c r="I163" s="84"/>
      <c r="J163" s="84"/>
      <c r="K163" s="84"/>
      <c r="L163" s="84"/>
      <c r="M163" s="84"/>
      <c r="N163" s="84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</row>
    <row r="164" spans="1:14" ht="15" customHeight="1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</row>
    <row r="165" spans="1:14" ht="15" customHeight="1">
      <c r="A165" s="82" t="s">
        <v>150</v>
      </c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</row>
    <row r="166" spans="1:14" ht="15" customHeight="1">
      <c r="A166" s="83" t="s">
        <v>151</v>
      </c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</row>
    <row r="167" spans="1:14" ht="15" customHeight="1">
      <c r="A167" s="83" t="s">
        <v>152</v>
      </c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</row>
    <row r="168" spans="1:14" ht="15" customHeight="1">
      <c r="A168" s="83" t="s">
        <v>153</v>
      </c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</row>
    <row r="169" spans="1:14" ht="15" customHeight="1">
      <c r="A169" s="83" t="s">
        <v>154</v>
      </c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</row>
    <row r="170" spans="1:14" ht="15" customHeight="1">
      <c r="A170" s="83" t="s">
        <v>155</v>
      </c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</row>
    <row r="171" spans="1:14" ht="15" customHeight="1">
      <c r="A171" s="83" t="s">
        <v>156</v>
      </c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</row>
    <row r="172" spans="1:14" ht="15" customHeight="1">
      <c r="A172" s="82" t="s">
        <v>157</v>
      </c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</row>
    <row r="173" spans="1:14" ht="15" customHeight="1">
      <c r="A173" s="82" t="s">
        <v>158</v>
      </c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</row>
    <row r="174" spans="1:14" ht="15" customHeight="1">
      <c r="A174" s="82" t="s">
        <v>159</v>
      </c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</row>
    <row r="175" spans="1:14" ht="15" customHeight="1">
      <c r="A175" s="82" t="s">
        <v>160</v>
      </c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</row>
    <row r="176" spans="1:14" ht="15" customHeight="1">
      <c r="A176" s="82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</row>
    <row r="177" spans="1:14" ht="11.25" customHeight="1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</row>
    <row r="178" spans="1:14" s="136" customFormat="1" ht="21" customHeight="1">
      <c r="A178" s="552" t="s">
        <v>175</v>
      </c>
      <c r="B178" s="552"/>
      <c r="C178" s="552"/>
      <c r="D178" s="552"/>
      <c r="E178" s="552"/>
      <c r="F178" s="552"/>
      <c r="G178" s="552"/>
      <c r="H178" s="135"/>
      <c r="I178" s="135"/>
      <c r="J178" s="135"/>
      <c r="K178" s="135"/>
      <c r="L178" s="135"/>
      <c r="M178" s="135"/>
      <c r="N178" s="135"/>
    </row>
    <row r="179" spans="1:14" s="136" customFormat="1" ht="21" customHeight="1">
      <c r="A179" s="552" t="s">
        <v>176</v>
      </c>
      <c r="B179" s="552"/>
      <c r="C179" s="552"/>
      <c r="D179" s="552"/>
      <c r="E179" s="552"/>
      <c r="F179" s="552"/>
      <c r="G179" s="552"/>
      <c r="H179" s="135"/>
      <c r="I179" s="135"/>
      <c r="J179" s="135"/>
      <c r="K179" s="135"/>
      <c r="L179" s="135"/>
      <c r="M179" s="135"/>
      <c r="N179" s="135"/>
    </row>
    <row r="180" spans="1:14" ht="30.75" customHeight="1" thickBot="1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</row>
    <row r="181" spans="1:40" s="2" customFormat="1" ht="12.75" customHeight="1">
      <c r="A181" s="528" t="s">
        <v>189</v>
      </c>
      <c r="B181" s="529"/>
      <c r="C181" s="529"/>
      <c r="D181" s="529"/>
      <c r="E181" s="529"/>
      <c r="F181" s="529"/>
      <c r="G181" s="530"/>
      <c r="H181" s="11"/>
      <c r="I181" s="12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s="2" customFormat="1" ht="12.75" customHeight="1">
      <c r="A182" s="531" t="s">
        <v>37</v>
      </c>
      <c r="B182" s="461"/>
      <c r="C182" s="461"/>
      <c r="D182" s="461"/>
      <c r="E182" s="461"/>
      <c r="F182" s="461"/>
      <c r="G182" s="532"/>
      <c r="H182" s="11"/>
      <c r="I182" s="12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s="2" customFormat="1" ht="12.75" customHeight="1">
      <c r="A183" s="533" t="s">
        <v>35</v>
      </c>
      <c r="B183" s="473"/>
      <c r="C183" s="473"/>
      <c r="D183" s="474"/>
      <c r="E183" s="13" t="s">
        <v>34</v>
      </c>
      <c r="F183" s="472" t="s">
        <v>36</v>
      </c>
      <c r="G183" s="534"/>
      <c r="H183" s="11"/>
      <c r="I183" s="12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s="2" customFormat="1" ht="12.75" customHeight="1" thickBot="1">
      <c r="A184" s="535"/>
      <c r="B184" s="536"/>
      <c r="C184" s="536"/>
      <c r="D184" s="536"/>
      <c r="E184" s="536"/>
      <c r="F184" s="536"/>
      <c r="G184" s="537"/>
      <c r="H184" s="11"/>
      <c r="I184" s="12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s="2" customFormat="1" ht="12.75" customHeight="1">
      <c r="A185" s="458" t="s">
        <v>46</v>
      </c>
      <c r="B185" s="459"/>
      <c r="C185" s="459"/>
      <c r="D185" s="459"/>
      <c r="E185" s="459"/>
      <c r="F185" s="459"/>
      <c r="G185" s="460"/>
      <c r="H185" s="11"/>
      <c r="I185" s="12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s="2" customFormat="1" ht="12.75" customHeight="1">
      <c r="A186" s="14" t="s">
        <v>1</v>
      </c>
      <c r="B186" s="544" t="s">
        <v>2</v>
      </c>
      <c r="C186" s="545"/>
      <c r="D186" s="545"/>
      <c r="E186" s="546"/>
      <c r="F186" s="518"/>
      <c r="G186" s="519"/>
      <c r="H186" s="11"/>
      <c r="I186" s="12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s="2" customFormat="1" ht="12.75" customHeight="1">
      <c r="A187" s="14" t="s">
        <v>3</v>
      </c>
      <c r="B187" s="544" t="s">
        <v>4</v>
      </c>
      <c r="C187" s="545"/>
      <c r="D187" s="545"/>
      <c r="E187" s="546"/>
      <c r="F187" s="518"/>
      <c r="G187" s="519"/>
      <c r="H187" s="11"/>
      <c r="I187" s="12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s="2" customFormat="1" ht="12.75" customHeight="1">
      <c r="A188" s="14" t="s">
        <v>5</v>
      </c>
      <c r="B188" s="544" t="s">
        <v>6</v>
      </c>
      <c r="C188" s="545"/>
      <c r="D188" s="545"/>
      <c r="E188" s="546"/>
      <c r="F188" s="512"/>
      <c r="G188" s="513"/>
      <c r="H188" s="11"/>
      <c r="I188" s="12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s="2" customFormat="1" ht="12.75" customHeight="1">
      <c r="A189" s="15" t="s">
        <v>7</v>
      </c>
      <c r="B189" s="544" t="s">
        <v>8</v>
      </c>
      <c r="C189" s="545"/>
      <c r="D189" s="545"/>
      <c r="E189" s="546"/>
      <c r="F189" s="518"/>
      <c r="G189" s="519"/>
      <c r="H189" s="11"/>
      <c r="I189" s="1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s="2" customFormat="1" ht="12.75" customHeight="1">
      <c r="A190" s="14" t="s">
        <v>9</v>
      </c>
      <c r="B190" s="544" t="s">
        <v>128</v>
      </c>
      <c r="C190" s="545"/>
      <c r="D190" s="545"/>
      <c r="E190" s="546"/>
      <c r="F190" s="555" t="s">
        <v>180</v>
      </c>
      <c r="G190" s="556"/>
      <c r="H190" s="11"/>
      <c r="I190" s="1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s="2" customFormat="1" ht="12.75" customHeight="1" thickBot="1">
      <c r="A191" s="538"/>
      <c r="B191" s="539"/>
      <c r="C191" s="539"/>
      <c r="D191" s="539"/>
      <c r="E191" s="539"/>
      <c r="F191" s="539"/>
      <c r="G191" s="540"/>
      <c r="H191" s="11"/>
      <c r="I191" s="1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s="2" customFormat="1" ht="12.75" customHeight="1">
      <c r="A192" s="541" t="s">
        <v>48</v>
      </c>
      <c r="B192" s="542"/>
      <c r="C192" s="542"/>
      <c r="D192" s="542"/>
      <c r="E192" s="542"/>
      <c r="F192" s="542"/>
      <c r="G192" s="543"/>
      <c r="H192" s="11"/>
      <c r="I192" s="1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s="2" customFormat="1" ht="12.75" customHeight="1">
      <c r="A193" s="16" t="s">
        <v>49</v>
      </c>
      <c r="B193" s="517" t="s">
        <v>10</v>
      </c>
      <c r="C193" s="517"/>
      <c r="D193" s="517"/>
      <c r="E193" s="517"/>
      <c r="F193" s="518" t="s">
        <v>53</v>
      </c>
      <c r="G193" s="519"/>
      <c r="H193" s="11"/>
      <c r="I193" s="12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s="2" customFormat="1" ht="12.75" customHeight="1">
      <c r="A194" s="14" t="s">
        <v>50</v>
      </c>
      <c r="B194" s="508" t="s">
        <v>177</v>
      </c>
      <c r="C194" s="508"/>
      <c r="D194" s="508"/>
      <c r="E194" s="508"/>
      <c r="F194" s="557" t="s">
        <v>79</v>
      </c>
      <c r="G194" s="558"/>
      <c r="H194" s="11"/>
      <c r="I194" s="12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s="2" customFormat="1" ht="12">
      <c r="A195" s="14" t="s">
        <v>50</v>
      </c>
      <c r="B195" s="508" t="s">
        <v>52</v>
      </c>
      <c r="C195" s="508"/>
      <c r="D195" s="508"/>
      <c r="E195" s="508"/>
      <c r="F195" s="557">
        <v>1</v>
      </c>
      <c r="G195" s="558"/>
      <c r="H195" s="11"/>
      <c r="I195" s="12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s="2" customFormat="1" ht="12">
      <c r="A196" s="14" t="s">
        <v>50</v>
      </c>
      <c r="B196" s="141" t="s">
        <v>51</v>
      </c>
      <c r="C196" s="142"/>
      <c r="D196" s="142"/>
      <c r="E196" s="143"/>
      <c r="F196" s="557" t="s">
        <v>79</v>
      </c>
      <c r="G196" s="558"/>
      <c r="H196" s="11"/>
      <c r="I196" s="1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s="2" customFormat="1" ht="13.5" customHeight="1" thickBot="1">
      <c r="A197" s="17" t="s">
        <v>50</v>
      </c>
      <c r="B197" s="522" t="s">
        <v>178</v>
      </c>
      <c r="C197" s="523"/>
      <c r="D197" s="523"/>
      <c r="E197" s="524"/>
      <c r="F197" s="559" t="s">
        <v>79</v>
      </c>
      <c r="G197" s="560"/>
      <c r="H197" s="11"/>
      <c r="I197" s="1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s="2" customFormat="1" ht="12.75" customHeight="1">
      <c r="A198" s="458" t="s">
        <v>55</v>
      </c>
      <c r="B198" s="459"/>
      <c r="C198" s="459"/>
      <c r="D198" s="459"/>
      <c r="E198" s="459"/>
      <c r="F198" s="459"/>
      <c r="G198" s="460"/>
      <c r="H198" s="11"/>
      <c r="I198" s="1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s="2" customFormat="1" ht="12.75" customHeight="1">
      <c r="A199" s="14" t="s">
        <v>1</v>
      </c>
      <c r="B199" s="508" t="s">
        <v>54</v>
      </c>
      <c r="C199" s="508"/>
      <c r="D199" s="508"/>
      <c r="E199" s="509"/>
      <c r="F199" s="510"/>
      <c r="G199" s="511"/>
      <c r="H199" s="11"/>
      <c r="I199" s="1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s="2" customFormat="1" ht="12.75" customHeight="1">
      <c r="A200" s="14" t="s">
        <v>3</v>
      </c>
      <c r="B200" s="508" t="s">
        <v>11</v>
      </c>
      <c r="C200" s="508"/>
      <c r="D200" s="508"/>
      <c r="E200" s="508"/>
      <c r="F200" s="512" t="s">
        <v>184</v>
      </c>
      <c r="G200" s="513"/>
      <c r="H200" s="11"/>
      <c r="I200" s="1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s="2" customFormat="1" ht="12.75" customHeight="1">
      <c r="A201" s="14" t="s">
        <v>5</v>
      </c>
      <c r="B201" s="508" t="s">
        <v>56</v>
      </c>
      <c r="C201" s="508"/>
      <c r="D201" s="508"/>
      <c r="E201" s="508"/>
      <c r="F201" s="512"/>
      <c r="G201" s="513"/>
      <c r="H201" s="11"/>
      <c r="I201" s="1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s="2" customFormat="1" ht="12.75" customHeight="1" thickBot="1">
      <c r="A202" s="514"/>
      <c r="B202" s="515"/>
      <c r="C202" s="515"/>
      <c r="D202" s="515"/>
      <c r="E202" s="515"/>
      <c r="F202" s="515"/>
      <c r="G202" s="516"/>
      <c r="H202" s="11"/>
      <c r="I202" s="1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s="2" customFormat="1" ht="12.75" customHeight="1">
      <c r="A203" s="458" t="s">
        <v>57</v>
      </c>
      <c r="B203" s="459"/>
      <c r="C203" s="459"/>
      <c r="D203" s="459"/>
      <c r="E203" s="459"/>
      <c r="F203" s="459"/>
      <c r="G203" s="460"/>
      <c r="H203" s="11"/>
      <c r="I203" s="1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s="2" customFormat="1" ht="12.75" customHeight="1">
      <c r="A204" s="19">
        <v>1</v>
      </c>
      <c r="B204" s="461" t="s">
        <v>12</v>
      </c>
      <c r="C204" s="461"/>
      <c r="D204" s="461"/>
      <c r="E204" s="461"/>
      <c r="F204" s="20" t="s">
        <v>13</v>
      </c>
      <c r="G204" s="21" t="s">
        <v>14</v>
      </c>
      <c r="H204" s="11"/>
      <c r="I204" s="1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s="2" customFormat="1" ht="12.75" customHeight="1">
      <c r="A205" s="22" t="s">
        <v>1</v>
      </c>
      <c r="B205" s="498" t="s">
        <v>58</v>
      </c>
      <c r="C205" s="498"/>
      <c r="D205" s="498"/>
      <c r="E205" s="498"/>
      <c r="F205" s="117"/>
      <c r="G205" s="118"/>
      <c r="H205" s="11"/>
      <c r="I205" s="1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s="2" customFormat="1" ht="12.75" customHeight="1">
      <c r="A206" s="22" t="s">
        <v>3</v>
      </c>
      <c r="B206" s="498" t="s">
        <v>81</v>
      </c>
      <c r="C206" s="498"/>
      <c r="D206" s="498"/>
      <c r="E206" s="498"/>
      <c r="F206" s="119"/>
      <c r="G206" s="118"/>
      <c r="H206" s="11"/>
      <c r="I206" s="1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s="2" customFormat="1" ht="12.75" customHeight="1">
      <c r="A207" s="499" t="s">
        <v>186</v>
      </c>
      <c r="B207" s="500"/>
      <c r="C207" s="500"/>
      <c r="D207" s="500"/>
      <c r="E207" s="501"/>
      <c r="F207" s="23"/>
      <c r="G207" s="24"/>
      <c r="H207" s="11"/>
      <c r="I207" s="1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s="2" customFormat="1" ht="12.75" customHeight="1">
      <c r="A208" s="502" t="s">
        <v>64</v>
      </c>
      <c r="B208" s="503"/>
      <c r="C208" s="503"/>
      <c r="D208" s="503"/>
      <c r="E208" s="503"/>
      <c r="F208" s="504"/>
      <c r="G208" s="25">
        <f>SUM(G205:G207)</f>
        <v>0</v>
      </c>
      <c r="H208" s="26"/>
      <c r="I208" s="26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s="2" customFormat="1" ht="12.75" customHeight="1" thickBot="1">
      <c r="A209" s="505"/>
      <c r="B209" s="506"/>
      <c r="C209" s="506"/>
      <c r="D209" s="506"/>
      <c r="E209" s="506"/>
      <c r="F209" s="506"/>
      <c r="G209" s="507"/>
      <c r="H209" s="11"/>
      <c r="I209" s="1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s="2" customFormat="1" ht="12.75" customHeight="1">
      <c r="A210" s="458" t="s">
        <v>87</v>
      </c>
      <c r="B210" s="459"/>
      <c r="C210" s="459"/>
      <c r="D210" s="459"/>
      <c r="E210" s="459"/>
      <c r="F210" s="459"/>
      <c r="G210" s="460"/>
      <c r="H210" s="11"/>
      <c r="I210" s="1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s="2" customFormat="1" ht="12.75" customHeight="1">
      <c r="A211" s="489"/>
      <c r="B211" s="490"/>
      <c r="C211" s="490"/>
      <c r="D211" s="490"/>
      <c r="E211" s="490"/>
      <c r="F211" s="490"/>
      <c r="G211" s="491"/>
      <c r="H211" s="11"/>
      <c r="I211" s="1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s="2" customFormat="1" ht="12.75" customHeight="1">
      <c r="A212" s="19" t="s">
        <v>94</v>
      </c>
      <c r="B212" s="461" t="s">
        <v>75</v>
      </c>
      <c r="C212" s="461"/>
      <c r="D212" s="461"/>
      <c r="E212" s="461"/>
      <c r="F212" s="20" t="s">
        <v>13</v>
      </c>
      <c r="G212" s="21" t="s">
        <v>14</v>
      </c>
      <c r="H212" s="11"/>
      <c r="I212" s="1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s="2" customFormat="1" ht="12.75" customHeight="1">
      <c r="A213" s="18" t="s">
        <v>1</v>
      </c>
      <c r="B213" s="430" t="s">
        <v>23</v>
      </c>
      <c r="C213" s="430"/>
      <c r="D213" s="430"/>
      <c r="E213" s="430"/>
      <c r="F213" s="27">
        <v>0.2</v>
      </c>
      <c r="G213" s="24">
        <f>$G$29*F213</f>
        <v>0</v>
      </c>
      <c r="H213" s="11"/>
      <c r="I213" s="1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s="2" customFormat="1" ht="12.75" customHeight="1">
      <c r="A214" s="18" t="s">
        <v>3</v>
      </c>
      <c r="B214" s="430" t="s">
        <v>24</v>
      </c>
      <c r="C214" s="430"/>
      <c r="D214" s="430"/>
      <c r="E214" s="430"/>
      <c r="F214" s="27">
        <v>0.015</v>
      </c>
      <c r="G214" s="24">
        <f>$G$29*F214</f>
        <v>0</v>
      </c>
      <c r="H214" s="11"/>
      <c r="I214" s="1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s="2" customFormat="1" ht="12.75" customHeight="1">
      <c r="A215" s="18" t="s">
        <v>5</v>
      </c>
      <c r="B215" s="430" t="s">
        <v>25</v>
      </c>
      <c r="C215" s="430"/>
      <c r="D215" s="430"/>
      <c r="E215" s="430"/>
      <c r="F215" s="27">
        <v>0.01</v>
      </c>
      <c r="G215" s="24">
        <f>$G$29*F215</f>
        <v>0</v>
      </c>
      <c r="H215" s="11"/>
      <c r="I215" s="1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s="2" customFormat="1" ht="12.75" customHeight="1">
      <c r="A216" s="18" t="s">
        <v>7</v>
      </c>
      <c r="B216" s="430" t="s">
        <v>26</v>
      </c>
      <c r="C216" s="430"/>
      <c r="D216" s="430"/>
      <c r="E216" s="430"/>
      <c r="F216" s="27">
        <v>0.002</v>
      </c>
      <c r="G216" s="24">
        <f>$G$29*F216</f>
        <v>0</v>
      </c>
      <c r="H216" s="11"/>
      <c r="I216" s="1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s="2" customFormat="1" ht="12.75" customHeight="1">
      <c r="A217" s="18" t="s">
        <v>9</v>
      </c>
      <c r="B217" s="430" t="s">
        <v>39</v>
      </c>
      <c r="C217" s="430"/>
      <c r="D217" s="430"/>
      <c r="E217" s="430"/>
      <c r="F217" s="27">
        <v>0.025</v>
      </c>
      <c r="G217" s="24">
        <f>$G$29*0.025</f>
        <v>0</v>
      </c>
      <c r="H217" s="28"/>
      <c r="I217" s="28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s="2" customFormat="1" ht="12.75" customHeight="1">
      <c r="A218" s="18" t="s">
        <v>15</v>
      </c>
      <c r="B218" s="430" t="s">
        <v>27</v>
      </c>
      <c r="C218" s="430"/>
      <c r="D218" s="430"/>
      <c r="E218" s="430"/>
      <c r="F218" s="29">
        <v>0.08</v>
      </c>
      <c r="G218" s="24">
        <f>$G$29*F218</f>
        <v>0</v>
      </c>
      <c r="H218" s="11"/>
      <c r="I218" s="1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s="2" customFormat="1" ht="12.75" customHeight="1">
      <c r="A219" s="18" t="s">
        <v>16</v>
      </c>
      <c r="B219" s="430" t="s">
        <v>129</v>
      </c>
      <c r="C219" s="430"/>
      <c r="D219" s="430"/>
      <c r="E219" s="430"/>
      <c r="F219" s="27">
        <v>0.06</v>
      </c>
      <c r="G219" s="24">
        <f>$G$29*F219</f>
        <v>0</v>
      </c>
      <c r="H219" s="11"/>
      <c r="I219" s="1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s="2" customFormat="1" ht="12.75" customHeight="1">
      <c r="A220" s="18" t="s">
        <v>17</v>
      </c>
      <c r="B220" s="430" t="s">
        <v>28</v>
      </c>
      <c r="C220" s="430"/>
      <c r="D220" s="430"/>
      <c r="E220" s="430"/>
      <c r="F220" s="27">
        <v>0.006</v>
      </c>
      <c r="G220" s="24">
        <f>$G$29*F220</f>
        <v>0</v>
      </c>
      <c r="H220" s="11"/>
      <c r="I220" s="1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s="2" customFormat="1" ht="12.75" customHeight="1">
      <c r="A221" s="496" t="s">
        <v>67</v>
      </c>
      <c r="B221" s="497"/>
      <c r="C221" s="497"/>
      <c r="D221" s="497"/>
      <c r="E221" s="497"/>
      <c r="F221" s="30">
        <f>SUM(F213:F220)</f>
        <v>0.398</v>
      </c>
      <c r="G221" s="25">
        <f>SUM(G213:G220)</f>
        <v>0</v>
      </c>
      <c r="H221" s="31"/>
      <c r="I221" s="1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s="2" customFormat="1" ht="12.75" customHeight="1">
      <c r="A222" s="489"/>
      <c r="B222" s="490"/>
      <c r="C222" s="490"/>
      <c r="D222" s="490"/>
      <c r="E222" s="490"/>
      <c r="F222" s="490"/>
      <c r="G222" s="491"/>
      <c r="H222" s="11"/>
      <c r="I222" s="1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s="2" customFormat="1" ht="12.75" customHeight="1">
      <c r="A223" s="19" t="s">
        <v>96</v>
      </c>
      <c r="B223" s="461" t="s">
        <v>95</v>
      </c>
      <c r="C223" s="461"/>
      <c r="D223" s="461"/>
      <c r="E223" s="461"/>
      <c r="F223" s="20" t="s">
        <v>13</v>
      </c>
      <c r="G223" s="21" t="s">
        <v>14</v>
      </c>
      <c r="H223" s="11"/>
      <c r="I223" s="1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s="2" customFormat="1" ht="12.75" customHeight="1">
      <c r="A224" s="18" t="s">
        <v>1</v>
      </c>
      <c r="B224" s="430" t="s">
        <v>29</v>
      </c>
      <c r="C224" s="430"/>
      <c r="D224" s="430"/>
      <c r="E224" s="430"/>
      <c r="F224" s="27">
        <v>0.08333</v>
      </c>
      <c r="G224" s="24">
        <f>SUM($G$29*F224)</f>
        <v>0</v>
      </c>
      <c r="H224" s="26"/>
      <c r="I224" s="3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s="2" customFormat="1" ht="12.75" customHeight="1">
      <c r="A225" s="18" t="s">
        <v>3</v>
      </c>
      <c r="B225" s="430" t="s">
        <v>31</v>
      </c>
      <c r="C225" s="430"/>
      <c r="D225" s="430"/>
      <c r="E225" s="430"/>
      <c r="F225" s="27">
        <v>0.0833</v>
      </c>
      <c r="G225" s="33">
        <f>G208*F225</f>
        <v>0</v>
      </c>
      <c r="H225" s="34"/>
      <c r="I225" s="3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s="2" customFormat="1" ht="12.75" customHeight="1">
      <c r="A226" s="18" t="s">
        <v>5</v>
      </c>
      <c r="B226" s="430" t="s">
        <v>70</v>
      </c>
      <c r="C226" s="430"/>
      <c r="D226" s="430"/>
      <c r="E226" s="430"/>
      <c r="F226" s="27">
        <f>1/3/12</f>
        <v>0.02778</v>
      </c>
      <c r="G226" s="24">
        <f>SUM($G$29*F226)</f>
        <v>0</v>
      </c>
      <c r="H226" s="35"/>
      <c r="I226" s="3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s="2" customFormat="1" ht="12.75" customHeight="1">
      <c r="A227" s="18" t="s">
        <v>7</v>
      </c>
      <c r="B227" s="430" t="s">
        <v>139</v>
      </c>
      <c r="C227" s="430"/>
      <c r="D227" s="430"/>
      <c r="E227" s="430"/>
      <c r="F227" s="36">
        <f>7/30/12</f>
        <v>0.01944</v>
      </c>
      <c r="G227" s="24">
        <f>(G208)*F227</f>
        <v>0</v>
      </c>
      <c r="H227" s="11"/>
      <c r="I227" s="3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s="2" customFormat="1" ht="12.75" customHeight="1">
      <c r="A228" s="18" t="s">
        <v>9</v>
      </c>
      <c r="B228" s="430" t="s">
        <v>140</v>
      </c>
      <c r="C228" s="430"/>
      <c r="D228" s="430"/>
      <c r="E228" s="430"/>
      <c r="F228" s="27">
        <f>5/30/12</f>
        <v>0.01389</v>
      </c>
      <c r="G228" s="33">
        <f>G208*F228</f>
        <v>0</v>
      </c>
      <c r="H228" s="34"/>
      <c r="I228" s="3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s="2" customFormat="1" ht="12.75" customHeight="1">
      <c r="A229" s="18" t="s">
        <v>15</v>
      </c>
      <c r="B229" s="430" t="s">
        <v>141</v>
      </c>
      <c r="C229" s="430"/>
      <c r="D229" s="430"/>
      <c r="E229" s="430"/>
      <c r="F229" s="27">
        <f>5/30/12*0.015</f>
        <v>0.00021</v>
      </c>
      <c r="G229" s="33">
        <f>G208*F229</f>
        <v>0</v>
      </c>
      <c r="H229" s="34"/>
      <c r="I229" s="3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s="2" customFormat="1" ht="12.75" customHeight="1">
      <c r="A230" s="18" t="s">
        <v>16</v>
      </c>
      <c r="B230" s="430" t="s">
        <v>142</v>
      </c>
      <c r="C230" s="430"/>
      <c r="D230" s="430"/>
      <c r="E230" s="430"/>
      <c r="F230" s="27">
        <f>1/30/12</f>
        <v>0.00278</v>
      </c>
      <c r="G230" s="33">
        <f>G208*F230</f>
        <v>0</v>
      </c>
      <c r="H230" s="34"/>
      <c r="I230" s="1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s="2" customFormat="1" ht="12.75" customHeight="1">
      <c r="A231" s="18" t="s">
        <v>17</v>
      </c>
      <c r="B231" s="430" t="s">
        <v>143</v>
      </c>
      <c r="C231" s="430"/>
      <c r="D231" s="430"/>
      <c r="E231" s="430"/>
      <c r="F231" s="27">
        <f>15/30/12*0.08</f>
        <v>0.00333</v>
      </c>
      <c r="G231" s="33">
        <f>G208*F231</f>
        <v>0</v>
      </c>
      <c r="H231" s="34"/>
      <c r="I231" s="1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s="2" customFormat="1" ht="12.75" customHeight="1">
      <c r="A232" s="18" t="s">
        <v>98</v>
      </c>
      <c r="B232" s="430" t="s">
        <v>22</v>
      </c>
      <c r="C232" s="430"/>
      <c r="D232" s="430"/>
      <c r="E232" s="430"/>
      <c r="F232" s="27"/>
      <c r="G232" s="33">
        <f>G208*F232</f>
        <v>0</v>
      </c>
      <c r="H232" s="34"/>
      <c r="I232" s="1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s="2" customFormat="1" ht="12.75" customHeight="1">
      <c r="A233" s="18"/>
      <c r="B233" s="485" t="s">
        <v>103</v>
      </c>
      <c r="C233" s="485"/>
      <c r="D233" s="485"/>
      <c r="E233" s="485"/>
      <c r="F233" s="37">
        <f>SUM(F224:F232)</f>
        <v>0.23406</v>
      </c>
      <c r="G233" s="38">
        <f>SUM($G$29*F233)</f>
        <v>0</v>
      </c>
      <c r="H233" s="11"/>
      <c r="I233" s="1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s="2" customFormat="1" ht="12.75" customHeight="1">
      <c r="A234" s="39" t="s">
        <v>99</v>
      </c>
      <c r="B234" s="430" t="s">
        <v>97</v>
      </c>
      <c r="C234" s="430"/>
      <c r="D234" s="430"/>
      <c r="E234" s="430"/>
      <c r="F234" s="27">
        <f>F221*F233</f>
        <v>0.09316</v>
      </c>
      <c r="G234" s="24">
        <f>F234*G208</f>
        <v>0</v>
      </c>
      <c r="H234" s="26"/>
      <c r="I234" s="40"/>
      <c r="J234" s="8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s="2" customFormat="1" ht="12.75" customHeight="1">
      <c r="A235" s="484" t="s">
        <v>104</v>
      </c>
      <c r="B235" s="485"/>
      <c r="C235" s="485"/>
      <c r="D235" s="485"/>
      <c r="E235" s="485"/>
      <c r="F235" s="41">
        <f>SUM(F233:F234)</f>
        <v>0.32722</v>
      </c>
      <c r="G235" s="25">
        <f>G233+G234</f>
        <v>0</v>
      </c>
      <c r="H235" s="11"/>
      <c r="I235" s="11"/>
      <c r="J235" s="9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s="2" customFormat="1" ht="12.75" customHeight="1">
      <c r="A236" s="466"/>
      <c r="B236" s="466"/>
      <c r="C236" s="466"/>
      <c r="D236" s="466"/>
      <c r="E236" s="466"/>
      <c r="F236" s="466"/>
      <c r="G236" s="466"/>
      <c r="H236" s="11"/>
      <c r="I236" s="1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s="2" customFormat="1" ht="12.75" customHeight="1">
      <c r="A237" s="466"/>
      <c r="B237" s="466"/>
      <c r="C237" s="466"/>
      <c r="D237" s="466"/>
      <c r="E237" s="466"/>
      <c r="F237" s="466"/>
      <c r="G237" s="466"/>
      <c r="H237" s="11"/>
      <c r="I237" s="1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s="2" customFormat="1" ht="12.75" customHeight="1">
      <c r="A238" s="134"/>
      <c r="B238" s="134"/>
      <c r="C238" s="134"/>
      <c r="D238" s="134"/>
      <c r="E238" s="134"/>
      <c r="F238" s="134"/>
      <c r="G238" s="134"/>
      <c r="H238" s="82"/>
      <c r="I238" s="82"/>
      <c r="J238" s="84"/>
      <c r="K238" s="84"/>
      <c r="L238" s="84"/>
      <c r="M238" s="84"/>
      <c r="N238" s="84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14" ht="11.25" customHeight="1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</row>
    <row r="240" spans="1:14" s="136" customFormat="1" ht="21" customHeight="1">
      <c r="A240" s="552" t="s">
        <v>175</v>
      </c>
      <c r="B240" s="552"/>
      <c r="C240" s="552"/>
      <c r="D240" s="552"/>
      <c r="E240" s="552"/>
      <c r="F240" s="552"/>
      <c r="G240" s="552"/>
      <c r="H240" s="135"/>
      <c r="I240" s="135"/>
      <c r="J240" s="135"/>
      <c r="K240" s="135"/>
      <c r="L240" s="135"/>
      <c r="M240" s="135"/>
      <c r="N240" s="135"/>
    </row>
    <row r="241" spans="1:14" s="136" customFormat="1" ht="21" customHeight="1">
      <c r="A241" s="552" t="s">
        <v>176</v>
      </c>
      <c r="B241" s="552"/>
      <c r="C241" s="552"/>
      <c r="D241" s="552"/>
      <c r="E241" s="552"/>
      <c r="F241" s="552"/>
      <c r="G241" s="552"/>
      <c r="H241" s="135"/>
      <c r="I241" s="135"/>
      <c r="J241" s="135"/>
      <c r="K241" s="135"/>
      <c r="L241" s="135"/>
      <c r="M241" s="135"/>
      <c r="N241" s="135"/>
    </row>
    <row r="242" spans="1:14" ht="33" customHeight="1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</row>
    <row r="243" spans="1:40" s="2" customFormat="1" ht="12.75" customHeight="1">
      <c r="A243" s="19" t="s">
        <v>100</v>
      </c>
      <c r="B243" s="461" t="s">
        <v>30</v>
      </c>
      <c r="C243" s="461"/>
      <c r="D243" s="461"/>
      <c r="E243" s="461"/>
      <c r="F243" s="20" t="s">
        <v>13</v>
      </c>
      <c r="G243" s="21" t="s">
        <v>14</v>
      </c>
      <c r="H243" s="11"/>
      <c r="I243" s="1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s="2" customFormat="1" ht="12.75" customHeight="1">
      <c r="A244" s="18" t="s">
        <v>1</v>
      </c>
      <c r="B244" s="430" t="s">
        <v>144</v>
      </c>
      <c r="C244" s="430"/>
      <c r="D244" s="430"/>
      <c r="E244" s="430"/>
      <c r="F244" s="27">
        <f>4/12*0.02</f>
        <v>0.00667</v>
      </c>
      <c r="G244" s="33">
        <f>G208*F244</f>
        <v>0</v>
      </c>
      <c r="H244" s="34"/>
      <c r="I244" s="1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s="2" customFormat="1" ht="12.75" customHeight="1">
      <c r="A245" s="18" t="s">
        <v>3</v>
      </c>
      <c r="B245" s="430" t="s">
        <v>145</v>
      </c>
      <c r="C245" s="430"/>
      <c r="D245" s="430"/>
      <c r="E245" s="430"/>
      <c r="F245" s="27">
        <f>0.1111*0.02*4/12</f>
        <v>0.00074</v>
      </c>
      <c r="G245" s="33">
        <f>G208*F245</f>
        <v>0</v>
      </c>
      <c r="H245" s="34"/>
      <c r="I245" s="1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s="2" customFormat="1" ht="12.75" customHeight="1">
      <c r="A246" s="18"/>
      <c r="B246" s="485" t="s">
        <v>103</v>
      </c>
      <c r="C246" s="485"/>
      <c r="D246" s="485"/>
      <c r="E246" s="485"/>
      <c r="F246" s="37">
        <f>SUM(F244:F245)</f>
        <v>0.00741</v>
      </c>
      <c r="G246" s="38">
        <f>SUM($G$29*F246)</f>
        <v>0</v>
      </c>
      <c r="H246" s="34"/>
      <c r="I246" s="1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s="2" customFormat="1" ht="12.75" customHeight="1">
      <c r="A247" s="18" t="s">
        <v>5</v>
      </c>
      <c r="B247" s="430" t="s">
        <v>101</v>
      </c>
      <c r="C247" s="430"/>
      <c r="D247" s="430"/>
      <c r="E247" s="430"/>
      <c r="F247" s="42">
        <f>F246*F221</f>
        <v>0.00295</v>
      </c>
      <c r="G247" s="24">
        <f>F247*G208</f>
        <v>0</v>
      </c>
      <c r="H247" s="11"/>
      <c r="I247" s="1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s="2" customFormat="1" ht="12.75" customHeight="1">
      <c r="A248" s="484" t="s">
        <v>71</v>
      </c>
      <c r="B248" s="485"/>
      <c r="C248" s="485"/>
      <c r="D248" s="485"/>
      <c r="E248" s="485"/>
      <c r="F248" s="41">
        <f>SUM(F246:F247)</f>
        <v>0.01036</v>
      </c>
      <c r="G248" s="25">
        <f>SUM(G246:G247)</f>
        <v>0</v>
      </c>
      <c r="H248" s="495"/>
      <c r="I248" s="1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s="2" customFormat="1" ht="12.75" customHeight="1">
      <c r="A249" s="489"/>
      <c r="B249" s="490"/>
      <c r="C249" s="490"/>
      <c r="D249" s="490"/>
      <c r="E249" s="490"/>
      <c r="F249" s="490"/>
      <c r="G249" s="491"/>
      <c r="H249" s="495"/>
      <c r="I249" s="1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s="2" customFormat="1" ht="12.75" customHeight="1">
      <c r="A250" s="19" t="s">
        <v>102</v>
      </c>
      <c r="B250" s="461" t="s">
        <v>72</v>
      </c>
      <c r="C250" s="461"/>
      <c r="D250" s="461"/>
      <c r="E250" s="461"/>
      <c r="F250" s="20" t="s">
        <v>13</v>
      </c>
      <c r="G250" s="21" t="s">
        <v>14</v>
      </c>
      <c r="H250" s="31"/>
      <c r="I250" s="31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</row>
    <row r="251" spans="1:40" s="2" customFormat="1" ht="12.75" customHeight="1">
      <c r="A251" s="18" t="s">
        <v>1</v>
      </c>
      <c r="B251" s="430" t="s">
        <v>146</v>
      </c>
      <c r="C251" s="430"/>
      <c r="D251" s="430"/>
      <c r="E251" s="430"/>
      <c r="F251" s="36">
        <f>0.05*1/12</f>
        <v>0.00417</v>
      </c>
      <c r="G251" s="24">
        <f>($G$29)*F251</f>
        <v>0</v>
      </c>
      <c r="H251" s="11"/>
      <c r="I251" s="1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s="2" customFormat="1" ht="12.75" customHeight="1">
      <c r="A252" s="18" t="s">
        <v>3</v>
      </c>
      <c r="B252" s="430" t="s">
        <v>147</v>
      </c>
      <c r="C252" s="430"/>
      <c r="D252" s="430"/>
      <c r="E252" s="430"/>
      <c r="F252" s="36">
        <f>0.02*1/12</f>
        <v>0.00167</v>
      </c>
      <c r="G252" s="24">
        <f>($G$29)*F252</f>
        <v>0</v>
      </c>
      <c r="H252" s="11"/>
      <c r="I252" s="1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s="2" customFormat="1" ht="12.75" customHeight="1">
      <c r="A253" s="18" t="s">
        <v>5</v>
      </c>
      <c r="B253" s="430" t="s">
        <v>148</v>
      </c>
      <c r="C253" s="430"/>
      <c r="D253" s="430"/>
      <c r="E253" s="430"/>
      <c r="F253" s="36">
        <f>1*0.4*0.08</f>
        <v>0.032</v>
      </c>
      <c r="G253" s="24">
        <f>($G$29)*F253</f>
        <v>0</v>
      </c>
      <c r="H253" s="11"/>
      <c r="I253" s="1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s="2" customFormat="1" ht="12.75" customHeight="1">
      <c r="A254" s="18" t="s">
        <v>7</v>
      </c>
      <c r="B254" s="430" t="s">
        <v>149</v>
      </c>
      <c r="C254" s="430"/>
      <c r="D254" s="430"/>
      <c r="E254" s="430"/>
      <c r="F254" s="27">
        <f>1*0.1*0.08</f>
        <v>0.008</v>
      </c>
      <c r="G254" s="24">
        <f>($G$29)*F254</f>
        <v>0</v>
      </c>
      <c r="H254" s="11"/>
      <c r="I254" s="1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s="2" customFormat="1" ht="12.75" customHeight="1">
      <c r="A255" s="484" t="s">
        <v>103</v>
      </c>
      <c r="B255" s="485"/>
      <c r="C255" s="485"/>
      <c r="D255" s="485"/>
      <c r="E255" s="485"/>
      <c r="F255" s="43">
        <f>SUM(F251:F254)</f>
        <v>0.04584</v>
      </c>
      <c r="G255" s="38">
        <f>SUM(G251:G254)</f>
        <v>0</v>
      </c>
      <c r="H255" s="11"/>
      <c r="I255" s="1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s="2" customFormat="1" ht="12.75" customHeight="1">
      <c r="A256" s="18" t="s">
        <v>9</v>
      </c>
      <c r="B256" s="430" t="s">
        <v>105</v>
      </c>
      <c r="C256" s="430"/>
      <c r="D256" s="430"/>
      <c r="E256" s="430"/>
      <c r="F256" s="42">
        <f>F218*F251</f>
        <v>0.00033</v>
      </c>
      <c r="G256" s="24">
        <f>F256*$G$29</f>
        <v>0</v>
      </c>
      <c r="H256" s="11"/>
      <c r="I256" s="1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s="2" customFormat="1" ht="25.5" customHeight="1">
      <c r="A257" s="44" t="s">
        <v>15</v>
      </c>
      <c r="B257" s="486" t="s">
        <v>106</v>
      </c>
      <c r="C257" s="487"/>
      <c r="D257" s="487"/>
      <c r="E257" s="488"/>
      <c r="F257" s="45">
        <f>F218*F231</f>
        <v>0.00027</v>
      </c>
      <c r="G257" s="46">
        <f>F257*$G$29</f>
        <v>0</v>
      </c>
      <c r="H257" s="11"/>
      <c r="I257" s="1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s="2" customFormat="1" ht="12.75" customHeight="1">
      <c r="A258" s="484" t="s">
        <v>73</v>
      </c>
      <c r="B258" s="485"/>
      <c r="C258" s="485"/>
      <c r="D258" s="485"/>
      <c r="E258" s="485"/>
      <c r="F258" s="41">
        <f>SUM(F255:F257)</f>
        <v>0.04644</v>
      </c>
      <c r="G258" s="25">
        <f>SUM(G255:G257)</f>
        <v>0</v>
      </c>
      <c r="H258" s="11"/>
      <c r="I258" s="1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s="2" customFormat="1" ht="12.75" customHeight="1">
      <c r="A259" s="489"/>
      <c r="B259" s="490"/>
      <c r="C259" s="490"/>
      <c r="D259" s="490"/>
      <c r="E259" s="490"/>
      <c r="F259" s="490"/>
      <c r="G259" s="491"/>
      <c r="H259" s="11"/>
      <c r="I259" s="1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s="2" customFormat="1" ht="12.75" customHeight="1">
      <c r="A260" s="492" t="s">
        <v>40</v>
      </c>
      <c r="B260" s="493"/>
      <c r="C260" s="493"/>
      <c r="D260" s="493"/>
      <c r="E260" s="493"/>
      <c r="F260" s="493"/>
      <c r="G260" s="494"/>
      <c r="H260" s="11"/>
      <c r="I260" s="1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s="2" customFormat="1" ht="12.75" customHeight="1">
      <c r="A261" s="19">
        <v>2</v>
      </c>
      <c r="B261" s="461" t="s">
        <v>74</v>
      </c>
      <c r="C261" s="461"/>
      <c r="D261" s="461"/>
      <c r="E261" s="461"/>
      <c r="F261" s="47" t="s">
        <v>13</v>
      </c>
      <c r="G261" s="48" t="s">
        <v>14</v>
      </c>
      <c r="H261" s="11"/>
      <c r="I261" s="1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s="2" customFormat="1" ht="12.75" customHeight="1">
      <c r="A262" s="49" t="s">
        <v>90</v>
      </c>
      <c r="B262" s="481" t="s">
        <v>75</v>
      </c>
      <c r="C262" s="482"/>
      <c r="D262" s="482"/>
      <c r="E262" s="482"/>
      <c r="F262" s="50">
        <f>F221</f>
        <v>0.398</v>
      </c>
      <c r="G262" s="51">
        <f>G221</f>
        <v>0</v>
      </c>
      <c r="H262" s="11"/>
      <c r="I262" s="1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s="2" customFormat="1" ht="12.75" customHeight="1">
      <c r="A263" s="49" t="s">
        <v>91</v>
      </c>
      <c r="B263" s="481" t="s">
        <v>95</v>
      </c>
      <c r="C263" s="482"/>
      <c r="D263" s="482"/>
      <c r="E263" s="482"/>
      <c r="F263" s="50">
        <f>F235</f>
        <v>0.32722</v>
      </c>
      <c r="G263" s="51">
        <f>G235</f>
        <v>0</v>
      </c>
      <c r="H263" s="11"/>
      <c r="I263" s="1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s="2" customFormat="1" ht="12.75" customHeight="1">
      <c r="A264" s="49" t="s">
        <v>92</v>
      </c>
      <c r="B264" s="481" t="s">
        <v>76</v>
      </c>
      <c r="C264" s="482"/>
      <c r="D264" s="482"/>
      <c r="E264" s="482"/>
      <c r="F264" s="50">
        <f>F248</f>
        <v>0.01036</v>
      </c>
      <c r="G264" s="51">
        <f>G248</f>
        <v>0</v>
      </c>
      <c r="H264" s="11"/>
      <c r="I264" s="1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s="2" customFormat="1" ht="12.75" customHeight="1">
      <c r="A265" s="49" t="s">
        <v>93</v>
      </c>
      <c r="B265" s="481" t="s">
        <v>72</v>
      </c>
      <c r="C265" s="482"/>
      <c r="D265" s="482"/>
      <c r="E265" s="482"/>
      <c r="F265" s="50">
        <f>F258</f>
        <v>0.04644</v>
      </c>
      <c r="G265" s="51">
        <f>G258</f>
        <v>0</v>
      </c>
      <c r="H265" s="11"/>
      <c r="I265" s="1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s="2" customFormat="1" ht="12.75" customHeight="1">
      <c r="A266" s="453" t="s">
        <v>77</v>
      </c>
      <c r="B266" s="454"/>
      <c r="C266" s="454"/>
      <c r="D266" s="454"/>
      <c r="E266" s="483"/>
      <c r="F266" s="41">
        <f>SUM(F262:F265)</f>
        <v>0.78202</v>
      </c>
      <c r="G266" s="52">
        <f>SUM(G262:G265)</f>
        <v>0</v>
      </c>
      <c r="H266" s="11"/>
      <c r="I266" s="1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s="2" customFormat="1" ht="12.75" customHeight="1" thickBot="1">
      <c r="A267" s="455"/>
      <c r="B267" s="456"/>
      <c r="C267" s="456"/>
      <c r="D267" s="456"/>
      <c r="E267" s="456"/>
      <c r="F267" s="456"/>
      <c r="G267" s="457"/>
      <c r="H267" s="11"/>
      <c r="I267" s="1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s="2" customFormat="1" ht="12.75" customHeight="1">
      <c r="A268" s="458" t="s">
        <v>88</v>
      </c>
      <c r="B268" s="459"/>
      <c r="C268" s="459"/>
      <c r="D268" s="459"/>
      <c r="E268" s="459"/>
      <c r="F268" s="459"/>
      <c r="G268" s="460"/>
      <c r="H268" s="11"/>
      <c r="I268" s="1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s="2" customFormat="1" ht="12.75" customHeight="1">
      <c r="A269" s="19">
        <v>3</v>
      </c>
      <c r="B269" s="461" t="s">
        <v>69</v>
      </c>
      <c r="C269" s="461"/>
      <c r="D269" s="461"/>
      <c r="E269" s="461"/>
      <c r="F269" s="20" t="s">
        <v>13</v>
      </c>
      <c r="G269" s="21" t="s">
        <v>14</v>
      </c>
      <c r="H269" s="11"/>
      <c r="I269" s="1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s="2" customFormat="1" ht="12.75" customHeight="1">
      <c r="A270" s="18" t="s">
        <v>1</v>
      </c>
      <c r="B270" s="430" t="s">
        <v>68</v>
      </c>
      <c r="C270" s="430"/>
      <c r="D270" s="430"/>
      <c r="E270" s="430"/>
      <c r="F270" s="120"/>
      <c r="G270" s="118"/>
      <c r="H270" s="11"/>
      <c r="I270" s="1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s="2" customFormat="1" ht="12.75" customHeight="1">
      <c r="A271" s="18" t="s">
        <v>3</v>
      </c>
      <c r="B271" s="430" t="s">
        <v>112</v>
      </c>
      <c r="C271" s="430"/>
      <c r="D271" s="430"/>
      <c r="E271" s="430"/>
      <c r="F271" s="120"/>
      <c r="G271" s="118"/>
      <c r="H271" s="11"/>
      <c r="I271" s="1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s="2" customFormat="1" ht="12.75" customHeight="1">
      <c r="A272" s="18" t="s">
        <v>5</v>
      </c>
      <c r="B272" s="430" t="s">
        <v>60</v>
      </c>
      <c r="C272" s="430"/>
      <c r="D272" s="430"/>
      <c r="E272" s="430"/>
      <c r="F272" s="120"/>
      <c r="G272" s="118"/>
      <c r="H272" s="11"/>
      <c r="I272" s="1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s="2" customFormat="1" ht="12.75" customHeight="1">
      <c r="A273" s="18" t="s">
        <v>7</v>
      </c>
      <c r="B273" s="430" t="s">
        <v>59</v>
      </c>
      <c r="C273" s="430"/>
      <c r="D273" s="430"/>
      <c r="E273" s="430"/>
      <c r="F273" s="120"/>
      <c r="G273" s="118"/>
      <c r="H273" s="11"/>
      <c r="I273" s="1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s="2" customFormat="1" ht="12.75" customHeight="1">
      <c r="A274" s="18" t="s">
        <v>9</v>
      </c>
      <c r="B274" s="430" t="s">
        <v>61</v>
      </c>
      <c r="C274" s="430"/>
      <c r="D274" s="430"/>
      <c r="E274" s="430"/>
      <c r="F274" s="120"/>
      <c r="G274" s="118"/>
      <c r="H274" s="11"/>
      <c r="I274" s="1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s="2" customFormat="1" ht="12.75" customHeight="1">
      <c r="A275" s="18" t="s">
        <v>15</v>
      </c>
      <c r="B275" s="430" t="s">
        <v>18</v>
      </c>
      <c r="C275" s="430"/>
      <c r="D275" s="430"/>
      <c r="E275" s="430"/>
      <c r="F275" s="120"/>
      <c r="G275" s="118"/>
      <c r="H275" s="11"/>
      <c r="I275" s="1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s="2" customFormat="1" ht="12.75" customHeight="1">
      <c r="A276" s="18" t="s">
        <v>16</v>
      </c>
      <c r="B276" s="430" t="s">
        <v>62</v>
      </c>
      <c r="C276" s="430"/>
      <c r="D276" s="430"/>
      <c r="E276" s="430"/>
      <c r="F276" s="120"/>
      <c r="G276" s="118"/>
      <c r="H276" s="11"/>
      <c r="I276" s="1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s="2" customFormat="1" ht="12.75" customHeight="1">
      <c r="A277" s="18" t="s">
        <v>17</v>
      </c>
      <c r="B277" s="430" t="s">
        <v>108</v>
      </c>
      <c r="C277" s="430"/>
      <c r="D277" s="430"/>
      <c r="E277" s="430"/>
      <c r="F277" s="120"/>
      <c r="G277" s="118"/>
      <c r="H277" s="11"/>
      <c r="I277" s="1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s="2" customFormat="1" ht="12.75" customHeight="1">
      <c r="A278" s="18" t="s">
        <v>110</v>
      </c>
      <c r="B278" s="430" t="s">
        <v>109</v>
      </c>
      <c r="C278" s="430"/>
      <c r="D278" s="430"/>
      <c r="E278" s="430"/>
      <c r="F278" s="120"/>
      <c r="G278" s="118"/>
      <c r="H278" s="11"/>
      <c r="I278" s="1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s="2" customFormat="1" ht="12.75" customHeight="1">
      <c r="A279" s="18" t="s">
        <v>98</v>
      </c>
      <c r="B279" s="430" t="s">
        <v>22</v>
      </c>
      <c r="C279" s="430"/>
      <c r="D279" s="430"/>
      <c r="E279" s="430"/>
      <c r="F279" s="120"/>
      <c r="G279" s="118"/>
      <c r="H279" s="11"/>
      <c r="I279" s="1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s="2" customFormat="1" ht="12.75" customHeight="1">
      <c r="A280" s="478" t="s">
        <v>65</v>
      </c>
      <c r="B280" s="479"/>
      <c r="C280" s="479"/>
      <c r="D280" s="479"/>
      <c r="E280" s="479"/>
      <c r="F280" s="480"/>
      <c r="G280" s="53">
        <f>SUM(G270:G279)</f>
        <v>0</v>
      </c>
      <c r="H280" s="26"/>
      <c r="I280" s="1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s="2" customFormat="1" ht="12.75" customHeight="1" thickBot="1">
      <c r="A281" s="475"/>
      <c r="B281" s="476"/>
      <c r="C281" s="476"/>
      <c r="D281" s="476"/>
      <c r="E281" s="476"/>
      <c r="F281" s="476"/>
      <c r="G281" s="477"/>
      <c r="H281" s="11"/>
      <c r="I281" s="1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s="2" customFormat="1" ht="12.75" customHeight="1">
      <c r="A282" s="458" t="s">
        <v>89</v>
      </c>
      <c r="B282" s="459"/>
      <c r="C282" s="459"/>
      <c r="D282" s="459"/>
      <c r="E282" s="459"/>
      <c r="F282" s="459"/>
      <c r="G282" s="460"/>
      <c r="H282" s="11"/>
      <c r="I282" s="1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s="2" customFormat="1" ht="12.75" customHeight="1">
      <c r="A283" s="19">
        <v>4</v>
      </c>
      <c r="B283" s="461" t="s">
        <v>19</v>
      </c>
      <c r="C283" s="461"/>
      <c r="D283" s="461"/>
      <c r="E283" s="461"/>
      <c r="F283" s="20" t="s">
        <v>13</v>
      </c>
      <c r="G283" s="21" t="s">
        <v>14</v>
      </c>
      <c r="H283" s="11"/>
      <c r="I283" s="1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s="2" customFormat="1" ht="12.75" customHeight="1">
      <c r="A284" s="18" t="s">
        <v>1</v>
      </c>
      <c r="B284" s="430" t="s">
        <v>38</v>
      </c>
      <c r="C284" s="430"/>
      <c r="D284" s="430"/>
      <c r="E284" s="430"/>
      <c r="F284" s="121"/>
      <c r="G284" s="118"/>
      <c r="H284" s="54"/>
      <c r="I284" s="1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s="2" customFormat="1" ht="12.75" customHeight="1">
      <c r="A285" s="18" t="s">
        <v>3</v>
      </c>
      <c r="B285" s="430" t="s">
        <v>63</v>
      </c>
      <c r="C285" s="430"/>
      <c r="D285" s="430"/>
      <c r="E285" s="430"/>
      <c r="F285" s="121"/>
      <c r="G285" s="118"/>
      <c r="H285" s="54"/>
      <c r="I285" s="1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s="2" customFormat="1" ht="12.75" customHeight="1">
      <c r="A286" s="18" t="s">
        <v>5</v>
      </c>
      <c r="B286" s="430" t="s">
        <v>20</v>
      </c>
      <c r="C286" s="430"/>
      <c r="D286" s="430"/>
      <c r="E286" s="430"/>
      <c r="F286" s="121"/>
      <c r="G286" s="118"/>
      <c r="H286" s="11"/>
      <c r="I286" s="1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s="2" customFormat="1" ht="12.75" customHeight="1">
      <c r="A287" s="18" t="s">
        <v>7</v>
      </c>
      <c r="B287" s="430" t="s">
        <v>21</v>
      </c>
      <c r="C287" s="430"/>
      <c r="D287" s="430"/>
      <c r="E287" s="430"/>
      <c r="F287" s="121"/>
      <c r="G287" s="118"/>
      <c r="H287" s="11"/>
      <c r="I287" s="1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s="2" customFormat="1" ht="12.75" customHeight="1">
      <c r="A288" s="18" t="s">
        <v>7</v>
      </c>
      <c r="B288" s="430" t="s">
        <v>111</v>
      </c>
      <c r="C288" s="430"/>
      <c r="D288" s="430"/>
      <c r="E288" s="430"/>
      <c r="F288" s="121"/>
      <c r="G288" s="118"/>
      <c r="H288" s="11"/>
      <c r="I288" s="1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s="2" customFormat="1" ht="12.75" customHeight="1">
      <c r="A289" s="18" t="s">
        <v>15</v>
      </c>
      <c r="B289" s="430" t="s">
        <v>107</v>
      </c>
      <c r="C289" s="430"/>
      <c r="D289" s="430"/>
      <c r="E289" s="430"/>
      <c r="F289" s="121"/>
      <c r="G289" s="118"/>
      <c r="H289" s="11"/>
      <c r="I289" s="1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s="2" customFormat="1" ht="12.75" customHeight="1">
      <c r="A290" s="18" t="s">
        <v>16</v>
      </c>
      <c r="B290" s="430" t="s">
        <v>22</v>
      </c>
      <c r="C290" s="430"/>
      <c r="D290" s="430"/>
      <c r="E290" s="430"/>
      <c r="F290" s="121"/>
      <c r="G290" s="118"/>
      <c r="H290" s="54"/>
      <c r="I290" s="54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s="2" customFormat="1" ht="12.75" customHeight="1">
      <c r="A291" s="453" t="s">
        <v>66</v>
      </c>
      <c r="B291" s="454"/>
      <c r="C291" s="454"/>
      <c r="D291" s="454"/>
      <c r="E291" s="454"/>
      <c r="F291" s="464"/>
      <c r="G291" s="25">
        <f>SUM(G284:G290)</f>
        <v>0</v>
      </c>
      <c r="H291" s="26"/>
      <c r="I291" s="1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s="2" customFormat="1" ht="12.75" customHeight="1" thickBot="1">
      <c r="A292" s="465"/>
      <c r="B292" s="466"/>
      <c r="C292" s="466"/>
      <c r="D292" s="466"/>
      <c r="E292" s="466"/>
      <c r="F292" s="466"/>
      <c r="G292" s="467"/>
      <c r="H292" s="11"/>
      <c r="I292" s="1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9" ht="12.75" customHeight="1" thickBot="1">
      <c r="A293" s="439" t="s">
        <v>113</v>
      </c>
      <c r="B293" s="440"/>
      <c r="C293" s="440"/>
      <c r="D293" s="440"/>
      <c r="E293" s="440"/>
      <c r="F293" s="440"/>
      <c r="G293" s="137">
        <f>G208+G266+G280+G291</f>
        <v>0</v>
      </c>
      <c r="H293" s="56"/>
      <c r="I293" s="56"/>
    </row>
    <row r="294" spans="1:9" ht="12.75" customHeight="1">
      <c r="A294" s="554"/>
      <c r="B294" s="554"/>
      <c r="C294" s="554"/>
      <c r="D294" s="554"/>
      <c r="E294" s="554"/>
      <c r="F294" s="554"/>
      <c r="G294" s="554"/>
      <c r="H294" s="56"/>
      <c r="I294" s="56"/>
    </row>
    <row r="295" spans="1:9" ht="12.75" customHeight="1">
      <c r="A295" s="134"/>
      <c r="B295" s="134"/>
      <c r="C295" s="134"/>
      <c r="D295" s="134"/>
      <c r="E295" s="134"/>
      <c r="F295" s="134"/>
      <c r="G295" s="134"/>
      <c r="H295" s="56"/>
      <c r="I295" s="56"/>
    </row>
    <row r="296" spans="1:40" s="2" customFormat="1" ht="12.75" customHeight="1">
      <c r="A296" s="134"/>
      <c r="B296" s="134"/>
      <c r="C296" s="134"/>
      <c r="D296" s="134"/>
      <c r="E296" s="134"/>
      <c r="F296" s="134"/>
      <c r="G296" s="134"/>
      <c r="H296" s="82"/>
      <c r="I296" s="82"/>
      <c r="J296" s="84"/>
      <c r="K296" s="84"/>
      <c r="L296" s="84"/>
      <c r="M296" s="84"/>
      <c r="N296" s="84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14" ht="11.25" customHeight="1">
      <c r="A297" s="81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</row>
    <row r="298" spans="1:14" s="136" customFormat="1" ht="21" customHeight="1">
      <c r="A298" s="552" t="s">
        <v>175</v>
      </c>
      <c r="B298" s="552"/>
      <c r="C298" s="552"/>
      <c r="D298" s="552"/>
      <c r="E298" s="552"/>
      <c r="F298" s="552"/>
      <c r="G298" s="552"/>
      <c r="H298" s="135"/>
      <c r="I298" s="135"/>
      <c r="J298" s="135"/>
      <c r="K298" s="135"/>
      <c r="L298" s="135"/>
      <c r="M298" s="135"/>
      <c r="N298" s="135"/>
    </row>
    <row r="299" spans="1:14" s="136" customFormat="1" ht="21" customHeight="1">
      <c r="A299" s="552" t="s">
        <v>176</v>
      </c>
      <c r="B299" s="552"/>
      <c r="C299" s="552"/>
      <c r="D299" s="552"/>
      <c r="E299" s="552"/>
      <c r="F299" s="552"/>
      <c r="G299" s="552"/>
      <c r="H299" s="135"/>
      <c r="I299" s="135"/>
      <c r="J299" s="135"/>
      <c r="K299" s="135"/>
      <c r="L299" s="135"/>
      <c r="M299" s="135"/>
      <c r="N299" s="135"/>
    </row>
    <row r="300" spans="1:14" ht="27.75" customHeight="1" thickBot="1">
      <c r="A300" s="81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</row>
    <row r="301" spans="1:9" ht="12.75" customHeight="1">
      <c r="A301" s="458" t="s">
        <v>114</v>
      </c>
      <c r="B301" s="459"/>
      <c r="C301" s="459"/>
      <c r="D301" s="459"/>
      <c r="E301" s="459"/>
      <c r="F301" s="459"/>
      <c r="G301" s="460"/>
      <c r="H301" s="56"/>
      <c r="I301" s="56"/>
    </row>
    <row r="302" spans="1:9" ht="12.75" customHeight="1">
      <c r="A302" s="19">
        <v>5</v>
      </c>
      <c r="B302" s="472" t="s">
        <v>115</v>
      </c>
      <c r="C302" s="473"/>
      <c r="D302" s="473"/>
      <c r="E302" s="474"/>
      <c r="F302" s="20" t="s">
        <v>13</v>
      </c>
      <c r="G302" s="21" t="s">
        <v>14</v>
      </c>
      <c r="H302" s="56"/>
      <c r="I302" s="56"/>
    </row>
    <row r="303" spans="1:9" ht="12.75" customHeight="1">
      <c r="A303" s="18" t="s">
        <v>1</v>
      </c>
      <c r="B303" s="430" t="s">
        <v>116</v>
      </c>
      <c r="C303" s="430"/>
      <c r="D303" s="430"/>
      <c r="E303" s="430"/>
      <c r="F303" s="120"/>
      <c r="G303" s="57">
        <f>F303*$G$108</f>
        <v>0</v>
      </c>
      <c r="H303" s="56"/>
      <c r="I303" s="56"/>
    </row>
    <row r="304" spans="1:9" ht="12.75" customHeight="1">
      <c r="A304" s="18" t="s">
        <v>3</v>
      </c>
      <c r="B304" s="430" t="s">
        <v>117</v>
      </c>
      <c r="C304" s="430"/>
      <c r="D304" s="430"/>
      <c r="E304" s="430"/>
      <c r="F304" s="120"/>
      <c r="G304" s="57">
        <f>F304*$G$108</f>
        <v>0</v>
      </c>
      <c r="H304" s="56"/>
      <c r="I304" s="56"/>
    </row>
    <row r="305" spans="1:9" ht="12.75" customHeight="1">
      <c r="A305" s="18" t="s">
        <v>5</v>
      </c>
      <c r="B305" s="430" t="s">
        <v>118</v>
      </c>
      <c r="C305" s="430"/>
      <c r="D305" s="430"/>
      <c r="E305" s="430"/>
      <c r="F305" s="120"/>
      <c r="G305" s="57">
        <f>F305*$G$108</f>
        <v>0</v>
      </c>
      <c r="H305" s="56"/>
      <c r="I305" s="56"/>
    </row>
    <row r="306" spans="1:9" ht="12.75" customHeight="1">
      <c r="A306" s="453" t="s">
        <v>119</v>
      </c>
      <c r="B306" s="454"/>
      <c r="C306" s="454"/>
      <c r="D306" s="454"/>
      <c r="E306" s="454"/>
      <c r="F306" s="58">
        <f>SUM(F303:F305)</f>
        <v>0</v>
      </c>
      <c r="G306" s="25">
        <f>SUM(G303:G305)</f>
        <v>0</v>
      </c>
      <c r="H306" s="56"/>
      <c r="I306" s="56"/>
    </row>
    <row r="307" spans="1:40" s="2" customFormat="1" ht="12.75" customHeight="1" thickBot="1">
      <c r="A307" s="455"/>
      <c r="B307" s="456"/>
      <c r="C307" s="456"/>
      <c r="D307" s="456"/>
      <c r="E307" s="456"/>
      <c r="F307" s="456"/>
      <c r="G307" s="457"/>
      <c r="H307" s="11"/>
      <c r="I307" s="1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s="2" customFormat="1" ht="12.75" customHeight="1">
      <c r="A308" s="458" t="s">
        <v>120</v>
      </c>
      <c r="B308" s="459"/>
      <c r="C308" s="459"/>
      <c r="D308" s="459"/>
      <c r="E308" s="459"/>
      <c r="F308" s="459"/>
      <c r="G308" s="460"/>
      <c r="H308" s="11"/>
      <c r="I308" s="1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s="2" customFormat="1" ht="12.75" customHeight="1">
      <c r="A309" s="19">
        <v>6</v>
      </c>
      <c r="B309" s="461" t="s">
        <v>121</v>
      </c>
      <c r="C309" s="461"/>
      <c r="D309" s="461"/>
      <c r="E309" s="461"/>
      <c r="F309" s="59" t="s">
        <v>13</v>
      </c>
      <c r="G309" s="21" t="s">
        <v>14</v>
      </c>
      <c r="H309" s="11"/>
      <c r="I309" s="1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s="2" customFormat="1" ht="12.75" customHeight="1">
      <c r="A310" s="18" t="s">
        <v>1</v>
      </c>
      <c r="B310" s="430" t="s">
        <v>122</v>
      </c>
      <c r="C310" s="430"/>
      <c r="D310" s="430"/>
      <c r="E310" s="430"/>
      <c r="F310" s="27">
        <v>0.02</v>
      </c>
      <c r="G310" s="60">
        <f>($G$108+$G$115)/(1-$F$122)*F310</f>
        <v>0</v>
      </c>
      <c r="H310" s="61"/>
      <c r="I310" s="1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s="2" customFormat="1" ht="12.75" customHeight="1">
      <c r="A311" s="18" t="s">
        <v>3</v>
      </c>
      <c r="B311" s="430" t="s">
        <v>123</v>
      </c>
      <c r="C311" s="430"/>
      <c r="D311" s="430"/>
      <c r="E311" s="430"/>
      <c r="F311" s="27">
        <v>0.0065</v>
      </c>
      <c r="G311" s="60">
        <f>($G$108+$G$115)/(1-$F$122)*F311</f>
        <v>0</v>
      </c>
      <c r="H311" s="11"/>
      <c r="I311" s="1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s="2" customFormat="1" ht="12.75" customHeight="1">
      <c r="A312" s="18" t="s">
        <v>5</v>
      </c>
      <c r="B312" s="430" t="s">
        <v>124</v>
      </c>
      <c r="C312" s="430"/>
      <c r="D312" s="430"/>
      <c r="E312" s="430"/>
      <c r="F312" s="27">
        <v>0.03</v>
      </c>
      <c r="G312" s="60">
        <f>($G$108+$G$115)/(1-$F$122)*F312</f>
        <v>0</v>
      </c>
      <c r="H312" s="11"/>
      <c r="I312" s="1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s="2" customFormat="1" ht="12.75" customHeight="1">
      <c r="A313" s="453" t="s">
        <v>125</v>
      </c>
      <c r="B313" s="462"/>
      <c r="C313" s="462"/>
      <c r="D313" s="462"/>
      <c r="E313" s="463"/>
      <c r="F313" s="30">
        <f>SUM(F310:F312)</f>
        <v>0.0565</v>
      </c>
      <c r="G313" s="62">
        <f>SUM(G310:G312)</f>
        <v>0</v>
      </c>
      <c r="H313" s="11"/>
      <c r="I313" s="1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s="2" customFormat="1" ht="12.75" customHeight="1" thickBot="1">
      <c r="A314" s="436"/>
      <c r="B314" s="437"/>
      <c r="C314" s="437"/>
      <c r="D314" s="437"/>
      <c r="E314" s="437"/>
      <c r="F314" s="437"/>
      <c r="G314" s="438"/>
      <c r="H314" s="11"/>
      <c r="I314" s="1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s="5" customFormat="1" ht="12.75" customHeight="1" thickBot="1">
      <c r="A315" s="439" t="s">
        <v>126</v>
      </c>
      <c r="B315" s="440"/>
      <c r="C315" s="440"/>
      <c r="D315" s="440"/>
      <c r="E315" s="440"/>
      <c r="F315" s="440"/>
      <c r="G315" s="63">
        <f>G293+G306+G313</f>
        <v>0</v>
      </c>
      <c r="H315" s="64"/>
      <c r="I315" s="6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</row>
    <row r="316" spans="1:40" s="5" customFormat="1" ht="12.75" customHeight="1" thickBot="1">
      <c r="A316" s="441"/>
      <c r="B316" s="442"/>
      <c r="C316" s="442"/>
      <c r="D316" s="442"/>
      <c r="E316" s="442"/>
      <c r="F316" s="442"/>
      <c r="G316" s="443"/>
      <c r="H316" s="64"/>
      <c r="I316" s="6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</row>
    <row r="317" spans="1:40" ht="12.75" customHeight="1">
      <c r="A317" s="447" t="s">
        <v>131</v>
      </c>
      <c r="B317" s="448"/>
      <c r="C317" s="448"/>
      <c r="D317" s="448"/>
      <c r="E317" s="448"/>
      <c r="F317" s="448"/>
      <c r="G317" s="449"/>
      <c r="H317" s="56"/>
      <c r="I317" s="70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</row>
    <row r="318" spans="1:40" ht="12.75" customHeight="1">
      <c r="A318" s="450" t="s">
        <v>83</v>
      </c>
      <c r="B318" s="451"/>
      <c r="C318" s="451" t="s">
        <v>82</v>
      </c>
      <c r="D318" s="451" t="s">
        <v>173</v>
      </c>
      <c r="E318" s="451" t="s">
        <v>84</v>
      </c>
      <c r="F318" s="451" t="s">
        <v>85</v>
      </c>
      <c r="G318" s="452" t="s">
        <v>86</v>
      </c>
      <c r="H318" s="56"/>
      <c r="I318" s="70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</row>
    <row r="319" spans="1:40" ht="12.75" customHeight="1">
      <c r="A319" s="450"/>
      <c r="B319" s="451"/>
      <c r="C319" s="451"/>
      <c r="D319" s="451"/>
      <c r="E319" s="451"/>
      <c r="F319" s="451"/>
      <c r="G319" s="452"/>
      <c r="H319" s="56"/>
      <c r="I319" s="70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</row>
    <row r="320" spans="1:40" ht="12.75" customHeight="1">
      <c r="A320" s="429" t="s">
        <v>132</v>
      </c>
      <c r="B320" s="430"/>
      <c r="C320" s="122">
        <v>288</v>
      </c>
      <c r="D320" s="71">
        <v>0.5</v>
      </c>
      <c r="E320" s="72">
        <f>C320*(D320+1)*$G$29/220</f>
        <v>0</v>
      </c>
      <c r="F320" s="72">
        <f>E320*(1+$F$81)</f>
        <v>0</v>
      </c>
      <c r="G320" s="76">
        <f>F320*(1+$F$122)</f>
        <v>0</v>
      </c>
      <c r="H320" s="85"/>
      <c r="I320" s="70"/>
      <c r="J320" s="10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</row>
    <row r="321" spans="1:40" ht="12.75" customHeight="1">
      <c r="A321" s="429" t="s">
        <v>133</v>
      </c>
      <c r="B321" s="430"/>
      <c r="C321" s="122">
        <v>36</v>
      </c>
      <c r="D321" s="71">
        <v>1</v>
      </c>
      <c r="E321" s="72">
        <f>C321*(D321+1)/220*$G$29</f>
        <v>0</v>
      </c>
      <c r="F321" s="72">
        <f>E321*(1+$F$81)</f>
        <v>0</v>
      </c>
      <c r="G321" s="76">
        <f>F321*(1+$F$122)</f>
        <v>0</v>
      </c>
      <c r="H321" s="56"/>
      <c r="I321" s="70"/>
      <c r="J321" s="10"/>
      <c r="K321" s="10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</row>
    <row r="322" spans="1:40" ht="12.75" customHeight="1" thickBot="1">
      <c r="A322" s="431" t="s">
        <v>134</v>
      </c>
      <c r="B322" s="432"/>
      <c r="C322" s="123">
        <v>48</v>
      </c>
      <c r="D322" s="73">
        <v>0.2</v>
      </c>
      <c r="E322" s="74">
        <f>C322*D322/220*$G$29</f>
        <v>0</v>
      </c>
      <c r="F322" s="74">
        <f>E322*(1+$F$81)</f>
        <v>0</v>
      </c>
      <c r="G322" s="77">
        <f>F322*(1+$F$122)</f>
        <v>0</v>
      </c>
      <c r="H322" s="56"/>
      <c r="I322" s="70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</row>
    <row r="323" spans="1:40" ht="12.75" customHeight="1" thickBot="1">
      <c r="A323" s="433" t="s">
        <v>127</v>
      </c>
      <c r="B323" s="434"/>
      <c r="C323" s="434"/>
      <c r="D323" s="434"/>
      <c r="E323" s="434"/>
      <c r="F323" s="435"/>
      <c r="G323" s="75">
        <f>SUM(G320:G322)*7/12</f>
        <v>0</v>
      </c>
      <c r="H323" s="56"/>
      <c r="I323" s="109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</row>
    <row r="324" spans="1:40" ht="12.75" customHeight="1" thickBot="1">
      <c r="A324" s="390"/>
      <c r="B324" s="391"/>
      <c r="C324" s="391"/>
      <c r="D324" s="391"/>
      <c r="E324" s="391"/>
      <c r="F324" s="391"/>
      <c r="G324" s="392"/>
      <c r="H324" s="56"/>
      <c r="I324" s="70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</row>
    <row r="325" spans="1:40" ht="12.75" customHeight="1">
      <c r="A325" s="444" t="s">
        <v>32</v>
      </c>
      <c r="B325" s="445"/>
      <c r="C325" s="445"/>
      <c r="D325" s="445"/>
      <c r="E325" s="445"/>
      <c r="F325" s="445"/>
      <c r="G325" s="446"/>
      <c r="H325" s="56"/>
      <c r="I325" s="70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</row>
    <row r="326" spans="1:40" ht="38.25" customHeight="1">
      <c r="A326" s="65" t="s">
        <v>41</v>
      </c>
      <c r="B326" s="420" t="s">
        <v>44</v>
      </c>
      <c r="C326" s="421"/>
      <c r="D326" s="422"/>
      <c r="E326" s="66" t="s">
        <v>167</v>
      </c>
      <c r="F326" s="66" t="s">
        <v>33</v>
      </c>
      <c r="G326" s="67" t="s">
        <v>43</v>
      </c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</row>
    <row r="327" spans="1:40" ht="13.5" customHeight="1" thickBot="1">
      <c r="A327" s="126"/>
      <c r="B327" s="549"/>
      <c r="C327" s="550"/>
      <c r="D327" s="551"/>
      <c r="E327" s="125">
        <f>F195</f>
        <v>1</v>
      </c>
      <c r="F327" s="68">
        <f>G315</f>
        <v>0</v>
      </c>
      <c r="G327" s="80">
        <f>F327*E327</f>
        <v>0</v>
      </c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</row>
    <row r="328" spans="1:40" ht="12.75" thickBot="1">
      <c r="A328" s="426" t="s">
        <v>181</v>
      </c>
      <c r="B328" s="427"/>
      <c r="C328" s="427"/>
      <c r="D328" s="427"/>
      <c r="E328" s="427"/>
      <c r="F328" s="428"/>
      <c r="G328" s="110">
        <f>G327*7</f>
        <v>0</v>
      </c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</row>
    <row r="329" spans="1:40" ht="12" thickBot="1">
      <c r="A329" s="390"/>
      <c r="B329" s="391"/>
      <c r="C329" s="391"/>
      <c r="D329" s="391"/>
      <c r="E329" s="391"/>
      <c r="F329" s="391"/>
      <c r="G329" s="392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</row>
    <row r="330" spans="1:40" ht="12.75" thickBot="1">
      <c r="A330" s="426" t="s">
        <v>182</v>
      </c>
      <c r="B330" s="427"/>
      <c r="C330" s="427"/>
      <c r="D330" s="427"/>
      <c r="E330" s="427"/>
      <c r="F330" s="428"/>
      <c r="G330" s="110">
        <f>G323+G328</f>
        <v>0</v>
      </c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</row>
    <row r="331" spans="1:7" ht="15" customHeight="1">
      <c r="A331" s="81"/>
      <c r="B331" s="81"/>
      <c r="C331" s="81"/>
      <c r="D331" s="81"/>
      <c r="E331" s="81"/>
      <c r="F331" s="81"/>
      <c r="G331" s="81"/>
    </row>
    <row r="332" spans="1:7" ht="15" customHeight="1">
      <c r="A332" s="82" t="s">
        <v>150</v>
      </c>
      <c r="B332" s="81"/>
      <c r="C332" s="81"/>
      <c r="D332" s="81"/>
      <c r="E332" s="81"/>
      <c r="F332" s="81"/>
      <c r="G332" s="81"/>
    </row>
    <row r="333" spans="1:7" ht="15" customHeight="1">
      <c r="A333" s="83" t="s">
        <v>151</v>
      </c>
      <c r="B333" s="81"/>
      <c r="C333" s="81"/>
      <c r="D333" s="81"/>
      <c r="E333" s="81"/>
      <c r="F333" s="81"/>
      <c r="G333" s="81"/>
    </row>
    <row r="334" spans="1:7" ht="15" customHeight="1">
      <c r="A334" s="83" t="s">
        <v>152</v>
      </c>
      <c r="B334" s="81"/>
      <c r="C334" s="81"/>
      <c r="D334" s="81"/>
      <c r="E334" s="81"/>
      <c r="F334" s="81"/>
      <c r="G334" s="81"/>
    </row>
    <row r="335" spans="1:7" ht="15" customHeight="1">
      <c r="A335" s="83" t="s">
        <v>153</v>
      </c>
      <c r="B335" s="81"/>
      <c r="C335" s="81"/>
      <c r="D335" s="81"/>
      <c r="E335" s="81"/>
      <c r="F335" s="81"/>
      <c r="G335" s="81"/>
    </row>
    <row r="336" spans="1:7" ht="15" customHeight="1">
      <c r="A336" s="83" t="s">
        <v>154</v>
      </c>
      <c r="B336" s="81"/>
      <c r="C336" s="81"/>
      <c r="D336" s="81"/>
      <c r="E336" s="81"/>
      <c r="F336" s="81"/>
      <c r="G336" s="81"/>
    </row>
    <row r="337" spans="1:7" ht="15" customHeight="1">
      <c r="A337" s="83" t="s">
        <v>155</v>
      </c>
      <c r="B337" s="81"/>
      <c r="C337" s="81"/>
      <c r="D337" s="81"/>
      <c r="E337" s="81"/>
      <c r="F337" s="81"/>
      <c r="G337" s="81"/>
    </row>
    <row r="338" spans="1:7" ht="15" customHeight="1">
      <c r="A338" s="83" t="s">
        <v>156</v>
      </c>
      <c r="B338" s="81"/>
      <c r="C338" s="81"/>
      <c r="D338" s="81"/>
      <c r="E338" s="81"/>
      <c r="F338" s="81"/>
      <c r="G338" s="81"/>
    </row>
    <row r="339" spans="1:7" ht="15" customHeight="1">
      <c r="A339" s="82" t="s">
        <v>157</v>
      </c>
      <c r="B339" s="81"/>
      <c r="C339" s="81"/>
      <c r="D339" s="81"/>
      <c r="E339" s="81"/>
      <c r="F339" s="81"/>
      <c r="G339" s="81"/>
    </row>
    <row r="340" spans="1:7" ht="15" customHeight="1">
      <c r="A340" s="82" t="s">
        <v>158</v>
      </c>
      <c r="B340" s="81"/>
      <c r="C340" s="81"/>
      <c r="D340" s="81"/>
      <c r="E340" s="81"/>
      <c r="F340" s="81"/>
      <c r="G340" s="81"/>
    </row>
    <row r="341" spans="1:7" ht="15" customHeight="1">
      <c r="A341" s="82" t="s">
        <v>159</v>
      </c>
      <c r="B341" s="81"/>
      <c r="C341" s="81"/>
      <c r="D341" s="81"/>
      <c r="E341" s="81"/>
      <c r="F341" s="81"/>
      <c r="G341" s="81"/>
    </row>
    <row r="342" spans="1:7" ht="15" customHeight="1">
      <c r="A342" s="82" t="s">
        <v>160</v>
      </c>
      <c r="B342" s="81"/>
      <c r="C342" s="81"/>
      <c r="D342" s="81"/>
      <c r="E342" s="81"/>
      <c r="F342" s="81"/>
      <c r="G342" s="81"/>
    </row>
    <row r="343" spans="1:7" ht="11.25" customHeight="1">
      <c r="A343" s="81"/>
      <c r="B343" s="81"/>
      <c r="C343" s="81"/>
      <c r="D343" s="81"/>
      <c r="E343" s="81"/>
      <c r="F343" s="81"/>
      <c r="G343" s="81"/>
    </row>
    <row r="344" spans="1:7" ht="11.25" customHeight="1">
      <c r="A344" s="81"/>
      <c r="B344" s="81"/>
      <c r="C344" s="81"/>
      <c r="D344" s="81"/>
      <c r="E344" s="81"/>
      <c r="F344" s="81"/>
      <c r="G344" s="81"/>
    </row>
    <row r="345" spans="1:7" ht="11.25" customHeight="1">
      <c r="A345" s="81"/>
      <c r="B345" s="81"/>
      <c r="C345" s="81"/>
      <c r="D345" s="81"/>
      <c r="E345" s="81"/>
      <c r="F345" s="81"/>
      <c r="G345" s="81"/>
    </row>
    <row r="346" spans="1:7" ht="11.25" customHeight="1">
      <c r="A346" s="81"/>
      <c r="B346" s="81"/>
      <c r="C346" s="81"/>
      <c r="D346" s="81"/>
      <c r="E346" s="81"/>
      <c r="F346" s="81"/>
      <c r="G346" s="81"/>
    </row>
    <row r="347" spans="1:7" ht="11.25" customHeight="1">
      <c r="A347" s="81"/>
      <c r="B347" s="81"/>
      <c r="C347" s="81"/>
      <c r="D347" s="81"/>
      <c r="E347" s="81"/>
      <c r="F347" s="81"/>
      <c r="G347" s="81"/>
    </row>
    <row r="348" spans="1:7" ht="11.25" customHeight="1">
      <c r="A348" s="81"/>
      <c r="B348" s="81"/>
      <c r="C348" s="81"/>
      <c r="D348" s="81"/>
      <c r="E348" s="81"/>
      <c r="F348" s="81"/>
      <c r="G348" s="81"/>
    </row>
    <row r="349" spans="1:7" ht="11.25" customHeight="1">
      <c r="A349" s="81"/>
      <c r="B349" s="81"/>
      <c r="C349" s="81"/>
      <c r="D349" s="81"/>
      <c r="E349" s="81"/>
      <c r="F349" s="81"/>
      <c r="G349" s="81"/>
    </row>
    <row r="350" spans="1:7" ht="11.25" customHeight="1">
      <c r="A350" s="81"/>
      <c r="B350" s="81"/>
      <c r="C350" s="81"/>
      <c r="D350" s="81"/>
      <c r="E350" s="81"/>
      <c r="F350" s="81"/>
      <c r="G350" s="81"/>
    </row>
    <row r="351" spans="1:7" ht="11.25" customHeight="1">
      <c r="A351" s="81"/>
      <c r="B351" s="81"/>
      <c r="C351" s="81"/>
      <c r="D351" s="81"/>
      <c r="E351" s="81"/>
      <c r="F351" s="81"/>
      <c r="G351" s="81"/>
    </row>
    <row r="352" spans="1:7" ht="11.25" customHeight="1">
      <c r="A352" s="81"/>
      <c r="B352" s="81"/>
      <c r="C352" s="81"/>
      <c r="D352" s="81"/>
      <c r="E352" s="81"/>
      <c r="F352" s="81"/>
      <c r="G352" s="81"/>
    </row>
    <row r="353" spans="1:7" ht="11.25" customHeight="1">
      <c r="A353" s="81"/>
      <c r="B353" s="81"/>
      <c r="C353" s="81"/>
      <c r="D353" s="81"/>
      <c r="E353" s="81"/>
      <c r="F353" s="81"/>
      <c r="G353" s="81"/>
    </row>
    <row r="354" spans="1:7" ht="11.25" customHeight="1">
      <c r="A354" s="81"/>
      <c r="B354" s="81"/>
      <c r="C354" s="81"/>
      <c r="D354" s="81"/>
      <c r="E354" s="81"/>
      <c r="F354" s="81"/>
      <c r="G354" s="81"/>
    </row>
    <row r="355" spans="1:14" ht="11.25" customHeight="1">
      <c r="A355" s="81"/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</row>
    <row r="356" spans="1:14" s="136" customFormat="1" ht="21" customHeight="1">
      <c r="A356" s="552" t="s">
        <v>175</v>
      </c>
      <c r="B356" s="552"/>
      <c r="C356" s="552"/>
      <c r="D356" s="552"/>
      <c r="E356" s="552"/>
      <c r="F356" s="552"/>
      <c r="G356" s="552"/>
      <c r="H356" s="135"/>
      <c r="I356" s="135"/>
      <c r="J356" s="135"/>
      <c r="K356" s="135"/>
      <c r="L356" s="135"/>
      <c r="M356" s="135"/>
      <c r="N356" s="135"/>
    </row>
    <row r="357" spans="1:14" s="136" customFormat="1" ht="21" customHeight="1">
      <c r="A357" s="552" t="s">
        <v>176</v>
      </c>
      <c r="B357" s="552"/>
      <c r="C357" s="552"/>
      <c r="D357" s="552"/>
      <c r="E357" s="552"/>
      <c r="F357" s="552"/>
      <c r="G357" s="552"/>
      <c r="H357" s="135"/>
      <c r="I357" s="135"/>
      <c r="J357" s="135"/>
      <c r="K357" s="135"/>
      <c r="L357" s="135"/>
      <c r="M357" s="135"/>
      <c r="N357" s="135"/>
    </row>
    <row r="358" spans="1:14" ht="30.75" customHeight="1" thickBot="1">
      <c r="A358" s="81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</row>
    <row r="359" spans="1:7" ht="12">
      <c r="A359" s="528" t="s">
        <v>191</v>
      </c>
      <c r="B359" s="529"/>
      <c r="C359" s="529"/>
      <c r="D359" s="529"/>
      <c r="E359" s="529"/>
      <c r="F359" s="529"/>
      <c r="G359" s="530"/>
    </row>
    <row r="360" spans="1:7" ht="12">
      <c r="A360" s="531" t="s">
        <v>37</v>
      </c>
      <c r="B360" s="461"/>
      <c r="C360" s="461"/>
      <c r="D360" s="461"/>
      <c r="E360" s="461"/>
      <c r="F360" s="461"/>
      <c r="G360" s="532"/>
    </row>
    <row r="361" spans="1:7" ht="12">
      <c r="A361" s="533" t="s">
        <v>35</v>
      </c>
      <c r="B361" s="473"/>
      <c r="C361" s="473"/>
      <c r="D361" s="474"/>
      <c r="E361" s="13" t="s">
        <v>34</v>
      </c>
      <c r="F361" s="472" t="s">
        <v>36</v>
      </c>
      <c r="G361" s="534"/>
    </row>
    <row r="362" spans="1:7" ht="12.75" thickBot="1">
      <c r="A362" s="535"/>
      <c r="B362" s="536"/>
      <c r="C362" s="536"/>
      <c r="D362" s="536"/>
      <c r="E362" s="536"/>
      <c r="F362" s="536"/>
      <c r="G362" s="537"/>
    </row>
    <row r="363" spans="1:7" ht="12">
      <c r="A363" s="458" t="s">
        <v>46</v>
      </c>
      <c r="B363" s="459"/>
      <c r="C363" s="459"/>
      <c r="D363" s="459"/>
      <c r="E363" s="459"/>
      <c r="F363" s="459"/>
      <c r="G363" s="460"/>
    </row>
    <row r="364" spans="1:7" ht="12">
      <c r="A364" s="14" t="s">
        <v>1</v>
      </c>
      <c r="B364" s="544" t="s">
        <v>2</v>
      </c>
      <c r="C364" s="545"/>
      <c r="D364" s="545"/>
      <c r="E364" s="546"/>
      <c r="F364" s="518"/>
      <c r="G364" s="519"/>
    </row>
    <row r="365" spans="1:7" ht="12">
      <c r="A365" s="14" t="s">
        <v>3</v>
      </c>
      <c r="B365" s="544" t="s">
        <v>4</v>
      </c>
      <c r="C365" s="545"/>
      <c r="D365" s="545"/>
      <c r="E365" s="546"/>
      <c r="F365" s="518"/>
      <c r="G365" s="519"/>
    </row>
    <row r="366" spans="1:7" ht="12">
      <c r="A366" s="14" t="s">
        <v>5</v>
      </c>
      <c r="B366" s="544" t="s">
        <v>6</v>
      </c>
      <c r="C366" s="545"/>
      <c r="D366" s="545"/>
      <c r="E366" s="546"/>
      <c r="F366" s="512"/>
      <c r="G366" s="513"/>
    </row>
    <row r="367" spans="1:7" ht="12">
      <c r="A367" s="15" t="s">
        <v>7</v>
      </c>
      <c r="B367" s="544" t="s">
        <v>8</v>
      </c>
      <c r="C367" s="545"/>
      <c r="D367" s="545"/>
      <c r="E367" s="546"/>
      <c r="F367" s="518"/>
      <c r="G367" s="519"/>
    </row>
    <row r="368" spans="1:7" ht="12">
      <c r="A368" s="14" t="s">
        <v>9</v>
      </c>
      <c r="B368" s="544" t="s">
        <v>128</v>
      </c>
      <c r="C368" s="545"/>
      <c r="D368" s="545"/>
      <c r="E368" s="546"/>
      <c r="F368" s="555" t="s">
        <v>180</v>
      </c>
      <c r="G368" s="556"/>
    </row>
    <row r="369" spans="1:7" ht="12.75" thickBot="1">
      <c r="A369" s="538"/>
      <c r="B369" s="539"/>
      <c r="C369" s="539"/>
      <c r="D369" s="539"/>
      <c r="E369" s="539"/>
      <c r="F369" s="539"/>
      <c r="G369" s="540"/>
    </row>
    <row r="370" spans="1:7" ht="12">
      <c r="A370" s="541" t="s">
        <v>48</v>
      </c>
      <c r="B370" s="542"/>
      <c r="C370" s="542"/>
      <c r="D370" s="542"/>
      <c r="E370" s="542"/>
      <c r="F370" s="542"/>
      <c r="G370" s="543"/>
    </row>
    <row r="371" spans="1:7" ht="12">
      <c r="A371" s="16" t="s">
        <v>49</v>
      </c>
      <c r="B371" s="517" t="s">
        <v>10</v>
      </c>
      <c r="C371" s="517"/>
      <c r="D371" s="517"/>
      <c r="E371" s="517"/>
      <c r="F371" s="518" t="s">
        <v>53</v>
      </c>
      <c r="G371" s="519"/>
    </row>
    <row r="372" spans="1:7" ht="12">
      <c r="A372" s="14" t="s">
        <v>50</v>
      </c>
      <c r="B372" s="508" t="s">
        <v>177</v>
      </c>
      <c r="C372" s="508"/>
      <c r="D372" s="508"/>
      <c r="E372" s="508"/>
      <c r="F372" s="557">
        <v>5</v>
      </c>
      <c r="G372" s="558"/>
    </row>
    <row r="373" spans="1:7" ht="12">
      <c r="A373" s="14" t="s">
        <v>50</v>
      </c>
      <c r="B373" s="508" t="s">
        <v>52</v>
      </c>
      <c r="C373" s="508"/>
      <c r="D373" s="508"/>
      <c r="E373" s="508"/>
      <c r="F373" s="557" t="s">
        <v>79</v>
      </c>
      <c r="G373" s="558"/>
    </row>
    <row r="374" spans="1:7" ht="12">
      <c r="A374" s="14" t="s">
        <v>50</v>
      </c>
      <c r="B374" s="141" t="s">
        <v>51</v>
      </c>
      <c r="C374" s="142"/>
      <c r="D374" s="142"/>
      <c r="E374" s="143"/>
      <c r="F374" s="557" t="s">
        <v>79</v>
      </c>
      <c r="G374" s="558"/>
    </row>
    <row r="375" spans="1:7" ht="12.75" thickBot="1">
      <c r="A375" s="17" t="s">
        <v>50</v>
      </c>
      <c r="B375" s="522" t="s">
        <v>178</v>
      </c>
      <c r="C375" s="523"/>
      <c r="D375" s="523"/>
      <c r="E375" s="524"/>
      <c r="F375" s="559"/>
      <c r="G375" s="560"/>
    </row>
    <row r="376" spans="1:7" ht="12">
      <c r="A376" s="492" t="s">
        <v>55</v>
      </c>
      <c r="B376" s="493"/>
      <c r="C376" s="493"/>
      <c r="D376" s="493"/>
      <c r="E376" s="493"/>
      <c r="F376" s="493"/>
      <c r="G376" s="494"/>
    </row>
    <row r="377" spans="1:7" ht="12">
      <c r="A377" s="14" t="s">
        <v>1</v>
      </c>
      <c r="B377" s="508" t="s">
        <v>54</v>
      </c>
      <c r="C377" s="508"/>
      <c r="D377" s="508"/>
      <c r="E377" s="509"/>
      <c r="F377" s="510"/>
      <c r="G377" s="511"/>
    </row>
    <row r="378" spans="1:7" ht="12">
      <c r="A378" s="14" t="s">
        <v>3</v>
      </c>
      <c r="B378" s="508" t="s">
        <v>11</v>
      </c>
      <c r="C378" s="508"/>
      <c r="D378" s="508"/>
      <c r="E378" s="508"/>
      <c r="F378" s="512" t="s">
        <v>80</v>
      </c>
      <c r="G378" s="513"/>
    </row>
    <row r="379" spans="1:7" ht="12">
      <c r="A379" s="14" t="s">
        <v>5</v>
      </c>
      <c r="B379" s="508" t="s">
        <v>56</v>
      </c>
      <c r="C379" s="508"/>
      <c r="D379" s="508"/>
      <c r="E379" s="508"/>
      <c r="F379" s="512"/>
      <c r="G379" s="513"/>
    </row>
    <row r="380" spans="1:7" ht="12.75" thickBot="1">
      <c r="A380" s="514"/>
      <c r="B380" s="515"/>
      <c r="C380" s="515"/>
      <c r="D380" s="515"/>
      <c r="E380" s="515"/>
      <c r="F380" s="515"/>
      <c r="G380" s="516"/>
    </row>
    <row r="381" spans="1:7" ht="12">
      <c r="A381" s="458" t="s">
        <v>57</v>
      </c>
      <c r="B381" s="459"/>
      <c r="C381" s="459"/>
      <c r="D381" s="459"/>
      <c r="E381" s="459"/>
      <c r="F381" s="459"/>
      <c r="G381" s="460"/>
    </row>
    <row r="382" spans="1:7" ht="12">
      <c r="A382" s="19">
        <v>1</v>
      </c>
      <c r="B382" s="461" t="s">
        <v>12</v>
      </c>
      <c r="C382" s="461"/>
      <c r="D382" s="461"/>
      <c r="E382" s="461"/>
      <c r="F382" s="20" t="s">
        <v>13</v>
      </c>
      <c r="G382" s="21" t="s">
        <v>14</v>
      </c>
    </row>
    <row r="383" spans="1:7" ht="12">
      <c r="A383" s="22" t="s">
        <v>1</v>
      </c>
      <c r="B383" s="498" t="s">
        <v>58</v>
      </c>
      <c r="C383" s="498"/>
      <c r="D383" s="498"/>
      <c r="E383" s="498"/>
      <c r="F383" s="117"/>
      <c r="G383" s="118"/>
    </row>
    <row r="384" spans="1:7" ht="12">
      <c r="A384" s="22" t="s">
        <v>3</v>
      </c>
      <c r="B384" s="498" t="s">
        <v>81</v>
      </c>
      <c r="C384" s="498"/>
      <c r="D384" s="498"/>
      <c r="E384" s="498"/>
      <c r="F384" s="119"/>
      <c r="G384" s="118"/>
    </row>
    <row r="385" spans="1:7" ht="12" customHeight="1">
      <c r="A385" s="499" t="s">
        <v>186</v>
      </c>
      <c r="B385" s="500"/>
      <c r="C385" s="500"/>
      <c r="D385" s="500"/>
      <c r="E385" s="501"/>
      <c r="F385" s="23"/>
      <c r="G385" s="24"/>
    </row>
    <row r="386" spans="1:7" ht="12">
      <c r="A386" s="502" t="s">
        <v>64</v>
      </c>
      <c r="B386" s="503"/>
      <c r="C386" s="503"/>
      <c r="D386" s="503"/>
      <c r="E386" s="503"/>
      <c r="F386" s="504"/>
      <c r="G386" s="25">
        <f>SUM(G383:G385)</f>
        <v>0</v>
      </c>
    </row>
    <row r="387" spans="1:7" ht="12.75" thickBot="1">
      <c r="A387" s="505"/>
      <c r="B387" s="506"/>
      <c r="C387" s="506"/>
      <c r="D387" s="506"/>
      <c r="E387" s="506"/>
      <c r="F387" s="506"/>
      <c r="G387" s="507"/>
    </row>
    <row r="388" spans="1:7" ht="12">
      <c r="A388" s="458" t="s">
        <v>87</v>
      </c>
      <c r="B388" s="459"/>
      <c r="C388" s="459"/>
      <c r="D388" s="459"/>
      <c r="E388" s="459"/>
      <c r="F388" s="459"/>
      <c r="G388" s="460"/>
    </row>
    <row r="389" spans="1:7" ht="12">
      <c r="A389" s="489"/>
      <c r="B389" s="490"/>
      <c r="C389" s="490"/>
      <c r="D389" s="490"/>
      <c r="E389" s="490"/>
      <c r="F389" s="490"/>
      <c r="G389" s="491"/>
    </row>
    <row r="390" spans="1:7" ht="12">
      <c r="A390" s="19" t="s">
        <v>94</v>
      </c>
      <c r="B390" s="461" t="s">
        <v>75</v>
      </c>
      <c r="C390" s="461"/>
      <c r="D390" s="461"/>
      <c r="E390" s="461"/>
      <c r="F390" s="20" t="s">
        <v>13</v>
      </c>
      <c r="G390" s="21" t="s">
        <v>14</v>
      </c>
    </row>
    <row r="391" spans="1:7" ht="12">
      <c r="A391" s="18" t="s">
        <v>1</v>
      </c>
      <c r="B391" s="430" t="s">
        <v>23</v>
      </c>
      <c r="C391" s="430"/>
      <c r="D391" s="430"/>
      <c r="E391" s="430"/>
      <c r="F391" s="27">
        <v>0.2</v>
      </c>
      <c r="G391" s="24">
        <f>$G$29*F391</f>
        <v>0</v>
      </c>
    </row>
    <row r="392" spans="1:7" ht="12">
      <c r="A392" s="18" t="s">
        <v>3</v>
      </c>
      <c r="B392" s="430" t="s">
        <v>24</v>
      </c>
      <c r="C392" s="430"/>
      <c r="D392" s="430"/>
      <c r="E392" s="430"/>
      <c r="F392" s="27">
        <v>0.015</v>
      </c>
      <c r="G392" s="24">
        <f>$G$29*F392</f>
        <v>0</v>
      </c>
    </row>
    <row r="393" spans="1:7" ht="12">
      <c r="A393" s="18" t="s">
        <v>5</v>
      </c>
      <c r="B393" s="430" t="s">
        <v>25</v>
      </c>
      <c r="C393" s="430"/>
      <c r="D393" s="430"/>
      <c r="E393" s="430"/>
      <c r="F393" s="27">
        <v>0.01</v>
      </c>
      <c r="G393" s="24">
        <f>$G$29*F393</f>
        <v>0</v>
      </c>
    </row>
    <row r="394" spans="1:7" ht="12">
      <c r="A394" s="18" t="s">
        <v>7</v>
      </c>
      <c r="B394" s="430" t="s">
        <v>26</v>
      </c>
      <c r="C394" s="430"/>
      <c r="D394" s="430"/>
      <c r="E394" s="430"/>
      <c r="F394" s="27">
        <v>0.002</v>
      </c>
      <c r="G394" s="24">
        <f>$G$29*F394</f>
        <v>0</v>
      </c>
    </row>
    <row r="395" spans="1:7" ht="12">
      <c r="A395" s="18" t="s">
        <v>9</v>
      </c>
      <c r="B395" s="430" t="s">
        <v>39</v>
      </c>
      <c r="C395" s="430"/>
      <c r="D395" s="430"/>
      <c r="E395" s="430"/>
      <c r="F395" s="27">
        <v>0.025</v>
      </c>
      <c r="G395" s="24">
        <f>$G$29*0.025</f>
        <v>0</v>
      </c>
    </row>
    <row r="396" spans="1:7" ht="12">
      <c r="A396" s="18" t="s">
        <v>15</v>
      </c>
      <c r="B396" s="430" t="s">
        <v>27</v>
      </c>
      <c r="C396" s="430"/>
      <c r="D396" s="430"/>
      <c r="E396" s="430"/>
      <c r="F396" s="29">
        <v>0.08</v>
      </c>
      <c r="G396" s="24">
        <f>$G$29*F396</f>
        <v>0</v>
      </c>
    </row>
    <row r="397" spans="1:7" ht="12">
      <c r="A397" s="18" t="s">
        <v>16</v>
      </c>
      <c r="B397" s="430" t="s">
        <v>129</v>
      </c>
      <c r="C397" s="430"/>
      <c r="D397" s="430"/>
      <c r="E397" s="430"/>
      <c r="F397" s="27">
        <v>0.02</v>
      </c>
      <c r="G397" s="24">
        <f>$G$29*F397</f>
        <v>0</v>
      </c>
    </row>
    <row r="398" spans="1:7" ht="12">
      <c r="A398" s="18" t="s">
        <v>17</v>
      </c>
      <c r="B398" s="430" t="s">
        <v>28</v>
      </c>
      <c r="C398" s="430"/>
      <c r="D398" s="430"/>
      <c r="E398" s="430"/>
      <c r="F398" s="27">
        <v>0.006</v>
      </c>
      <c r="G398" s="24">
        <f>$G$29*F398</f>
        <v>0</v>
      </c>
    </row>
    <row r="399" spans="1:7" ht="12">
      <c r="A399" s="496" t="s">
        <v>67</v>
      </c>
      <c r="B399" s="497"/>
      <c r="C399" s="497"/>
      <c r="D399" s="497"/>
      <c r="E399" s="497"/>
      <c r="F399" s="30">
        <f>SUM(F391:F398)</f>
        <v>0.358</v>
      </c>
      <c r="G399" s="25">
        <f>SUM(G391:G398)</f>
        <v>0</v>
      </c>
    </row>
    <row r="400" spans="1:7" ht="12">
      <c r="A400" s="489"/>
      <c r="B400" s="490"/>
      <c r="C400" s="490"/>
      <c r="D400" s="490"/>
      <c r="E400" s="490"/>
      <c r="F400" s="490"/>
      <c r="G400" s="491"/>
    </row>
    <row r="401" spans="1:7" ht="12">
      <c r="A401" s="19" t="s">
        <v>96</v>
      </c>
      <c r="B401" s="461" t="s">
        <v>95</v>
      </c>
      <c r="C401" s="461"/>
      <c r="D401" s="461"/>
      <c r="E401" s="461"/>
      <c r="F401" s="20" t="s">
        <v>13</v>
      </c>
      <c r="G401" s="21" t="s">
        <v>14</v>
      </c>
    </row>
    <row r="402" spans="1:7" ht="12">
      <c r="A402" s="18" t="s">
        <v>1</v>
      </c>
      <c r="B402" s="430" t="s">
        <v>29</v>
      </c>
      <c r="C402" s="430"/>
      <c r="D402" s="430"/>
      <c r="E402" s="430"/>
      <c r="F402" s="27">
        <v>0.08333</v>
      </c>
      <c r="G402" s="24">
        <f>SUM($G$29*F402)</f>
        <v>0</v>
      </c>
    </row>
    <row r="403" spans="1:7" ht="12">
      <c r="A403" s="18" t="s">
        <v>3</v>
      </c>
      <c r="B403" s="430" t="s">
        <v>31</v>
      </c>
      <c r="C403" s="430"/>
      <c r="D403" s="430"/>
      <c r="E403" s="430"/>
      <c r="F403" s="27">
        <v>0.0833</v>
      </c>
      <c r="G403" s="33">
        <f>G386*F403</f>
        <v>0</v>
      </c>
    </row>
    <row r="404" spans="1:7" ht="12">
      <c r="A404" s="18" t="s">
        <v>5</v>
      </c>
      <c r="B404" s="430" t="s">
        <v>70</v>
      </c>
      <c r="C404" s="430"/>
      <c r="D404" s="430"/>
      <c r="E404" s="430"/>
      <c r="F404" s="27">
        <f>1/3/12</f>
        <v>0.02778</v>
      </c>
      <c r="G404" s="24">
        <f>SUM($G$29*F404)</f>
        <v>0</v>
      </c>
    </row>
    <row r="405" spans="1:7" ht="12">
      <c r="A405" s="18" t="s">
        <v>7</v>
      </c>
      <c r="B405" s="430" t="s">
        <v>139</v>
      </c>
      <c r="C405" s="430"/>
      <c r="D405" s="430"/>
      <c r="E405" s="430"/>
      <c r="F405" s="36">
        <f>7/30/12</f>
        <v>0.01944</v>
      </c>
      <c r="G405" s="24">
        <f>(G386)*F405</f>
        <v>0</v>
      </c>
    </row>
    <row r="406" spans="1:7" ht="12">
      <c r="A406" s="18" t="s">
        <v>9</v>
      </c>
      <c r="B406" s="430" t="s">
        <v>140</v>
      </c>
      <c r="C406" s="430"/>
      <c r="D406" s="430"/>
      <c r="E406" s="430"/>
      <c r="F406" s="27">
        <f>5/30/12</f>
        <v>0.01389</v>
      </c>
      <c r="G406" s="33">
        <f>G386*F406</f>
        <v>0</v>
      </c>
    </row>
    <row r="407" spans="1:7" ht="12">
      <c r="A407" s="18" t="s">
        <v>15</v>
      </c>
      <c r="B407" s="430" t="s">
        <v>141</v>
      </c>
      <c r="C407" s="430"/>
      <c r="D407" s="430"/>
      <c r="E407" s="430"/>
      <c r="F407" s="27">
        <f>5/30/12*0.015</f>
        <v>0.00021</v>
      </c>
      <c r="G407" s="33">
        <f>G386*F407</f>
        <v>0</v>
      </c>
    </row>
    <row r="408" spans="1:7" ht="12">
      <c r="A408" s="18" t="s">
        <v>16</v>
      </c>
      <c r="B408" s="430" t="s">
        <v>142</v>
      </c>
      <c r="C408" s="430"/>
      <c r="D408" s="430"/>
      <c r="E408" s="430"/>
      <c r="F408" s="27">
        <f>1/30/12</f>
        <v>0.00278</v>
      </c>
      <c r="G408" s="33">
        <f>G386*F408</f>
        <v>0</v>
      </c>
    </row>
    <row r="409" spans="1:7" ht="12">
      <c r="A409" s="18" t="s">
        <v>17</v>
      </c>
      <c r="B409" s="430" t="s">
        <v>143</v>
      </c>
      <c r="C409" s="430"/>
      <c r="D409" s="430"/>
      <c r="E409" s="430"/>
      <c r="F409" s="27">
        <f>15/30/12*0.08</f>
        <v>0.00333</v>
      </c>
      <c r="G409" s="33">
        <f>G386*F409</f>
        <v>0</v>
      </c>
    </row>
    <row r="410" spans="1:7" ht="12">
      <c r="A410" s="18" t="s">
        <v>98</v>
      </c>
      <c r="B410" s="430" t="s">
        <v>22</v>
      </c>
      <c r="C410" s="430"/>
      <c r="D410" s="430"/>
      <c r="E410" s="430"/>
      <c r="F410" s="27"/>
      <c r="G410" s="33">
        <f>G386*F410</f>
        <v>0</v>
      </c>
    </row>
    <row r="411" spans="1:7" ht="12">
      <c r="A411" s="18"/>
      <c r="B411" s="485" t="s">
        <v>103</v>
      </c>
      <c r="C411" s="485"/>
      <c r="D411" s="485"/>
      <c r="E411" s="485"/>
      <c r="F411" s="37">
        <f>SUM(F402:F410)</f>
        <v>0.23406</v>
      </c>
      <c r="G411" s="38">
        <f>SUM($G$29*F411)</f>
        <v>0</v>
      </c>
    </row>
    <row r="412" spans="1:7" ht="12">
      <c r="A412" s="39" t="s">
        <v>99</v>
      </c>
      <c r="B412" s="430" t="s">
        <v>97</v>
      </c>
      <c r="C412" s="430"/>
      <c r="D412" s="430"/>
      <c r="E412" s="430"/>
      <c r="F412" s="27">
        <f>F399*F411</f>
        <v>0.08379</v>
      </c>
      <c r="G412" s="24">
        <f>F412*G386</f>
        <v>0</v>
      </c>
    </row>
    <row r="413" spans="1:7" ht="12">
      <c r="A413" s="484" t="s">
        <v>104</v>
      </c>
      <c r="B413" s="485"/>
      <c r="C413" s="485"/>
      <c r="D413" s="485"/>
      <c r="E413" s="485"/>
      <c r="F413" s="41">
        <f>SUM(F411:F412)</f>
        <v>0.31785</v>
      </c>
      <c r="G413" s="25">
        <f>G411+G412</f>
        <v>0</v>
      </c>
    </row>
    <row r="414" spans="1:7" ht="12">
      <c r="A414" s="554"/>
      <c r="B414" s="554"/>
      <c r="C414" s="554"/>
      <c r="D414" s="554"/>
      <c r="E414" s="554"/>
      <c r="F414" s="554"/>
      <c r="G414" s="554"/>
    </row>
    <row r="415" spans="1:7" ht="12">
      <c r="A415" s="134"/>
      <c r="B415" s="134"/>
      <c r="C415" s="134"/>
      <c r="D415" s="134"/>
      <c r="E415" s="134"/>
      <c r="F415" s="134"/>
      <c r="G415" s="134"/>
    </row>
    <row r="416" spans="1:7" ht="12">
      <c r="A416" s="134"/>
      <c r="B416" s="134"/>
      <c r="C416" s="134"/>
      <c r="D416" s="134"/>
      <c r="E416" s="134"/>
      <c r="F416" s="134"/>
      <c r="G416" s="134"/>
    </row>
    <row r="417" spans="1:7" ht="12">
      <c r="A417" s="134"/>
      <c r="B417" s="134"/>
      <c r="C417" s="134"/>
      <c r="D417" s="134"/>
      <c r="E417" s="134"/>
      <c r="F417" s="134"/>
      <c r="G417" s="134"/>
    </row>
    <row r="418" spans="1:7" ht="11.25" customHeight="1">
      <c r="A418" s="81"/>
      <c r="B418" s="81"/>
      <c r="C418" s="81"/>
      <c r="D418" s="81"/>
      <c r="E418" s="81"/>
      <c r="F418" s="81"/>
      <c r="G418" s="81"/>
    </row>
    <row r="419" spans="1:14" ht="11.25" customHeight="1">
      <c r="A419" s="81"/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</row>
    <row r="420" spans="1:14" s="136" customFormat="1" ht="21" customHeight="1">
      <c r="A420" s="552" t="s">
        <v>175</v>
      </c>
      <c r="B420" s="552"/>
      <c r="C420" s="552"/>
      <c r="D420" s="552"/>
      <c r="E420" s="552"/>
      <c r="F420" s="552"/>
      <c r="G420" s="552"/>
      <c r="H420" s="135"/>
      <c r="I420" s="135"/>
      <c r="J420" s="135"/>
      <c r="K420" s="135"/>
      <c r="L420" s="135"/>
      <c r="M420" s="135"/>
      <c r="N420" s="135"/>
    </row>
    <row r="421" spans="1:14" s="136" customFormat="1" ht="21" customHeight="1">
      <c r="A421" s="552" t="s">
        <v>176</v>
      </c>
      <c r="B421" s="552"/>
      <c r="C421" s="552"/>
      <c r="D421" s="552"/>
      <c r="E421" s="552"/>
      <c r="F421" s="552"/>
      <c r="G421" s="552"/>
      <c r="H421" s="135"/>
      <c r="I421" s="135"/>
      <c r="J421" s="135"/>
      <c r="K421" s="135"/>
      <c r="L421" s="135"/>
      <c r="M421" s="135"/>
      <c r="N421" s="135"/>
    </row>
    <row r="422" spans="1:14" ht="30.75" customHeight="1">
      <c r="A422" s="81"/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</row>
    <row r="423" spans="1:7" ht="12">
      <c r="A423" s="18" t="s">
        <v>1</v>
      </c>
      <c r="B423" s="430" t="s">
        <v>144</v>
      </c>
      <c r="C423" s="430"/>
      <c r="D423" s="430"/>
      <c r="E423" s="430"/>
      <c r="F423" s="27">
        <f>4/12*0.02</f>
        <v>0.00667</v>
      </c>
      <c r="G423" s="33">
        <f>G386*F423</f>
        <v>0</v>
      </c>
    </row>
    <row r="424" spans="1:7" ht="12">
      <c r="A424" s="18" t="s">
        <v>3</v>
      </c>
      <c r="B424" s="430" t="s">
        <v>145</v>
      </c>
      <c r="C424" s="430"/>
      <c r="D424" s="430"/>
      <c r="E424" s="430"/>
      <c r="F424" s="27">
        <f>0.1111*0.02*4/12</f>
        <v>0.00074</v>
      </c>
      <c r="G424" s="33">
        <f>G386*F424</f>
        <v>0</v>
      </c>
    </row>
    <row r="425" spans="1:7" ht="12">
      <c r="A425" s="18"/>
      <c r="B425" s="485" t="s">
        <v>103</v>
      </c>
      <c r="C425" s="485"/>
      <c r="D425" s="485"/>
      <c r="E425" s="485"/>
      <c r="F425" s="37">
        <f>SUM(F423:F424)</f>
        <v>0.00741</v>
      </c>
      <c r="G425" s="38">
        <f>SUM($G$29*F425)</f>
        <v>0</v>
      </c>
    </row>
    <row r="426" spans="1:7" ht="12">
      <c r="A426" s="18" t="s">
        <v>5</v>
      </c>
      <c r="B426" s="430" t="s">
        <v>101</v>
      </c>
      <c r="C426" s="430"/>
      <c r="D426" s="430"/>
      <c r="E426" s="430"/>
      <c r="F426" s="42">
        <f>F425*F399</f>
        <v>0.00265</v>
      </c>
      <c r="G426" s="24">
        <f>F426*G386</f>
        <v>0</v>
      </c>
    </row>
    <row r="427" spans="1:7" ht="12">
      <c r="A427" s="484" t="s">
        <v>71</v>
      </c>
      <c r="B427" s="485"/>
      <c r="C427" s="485"/>
      <c r="D427" s="485"/>
      <c r="E427" s="485"/>
      <c r="F427" s="41">
        <f>SUM(F425:F426)</f>
        <v>0.01006</v>
      </c>
      <c r="G427" s="25">
        <f>SUM(G425:G426)</f>
        <v>0</v>
      </c>
    </row>
    <row r="428" spans="1:7" ht="12">
      <c r="A428" s="489"/>
      <c r="B428" s="490"/>
      <c r="C428" s="490"/>
      <c r="D428" s="490"/>
      <c r="E428" s="490"/>
      <c r="F428" s="490"/>
      <c r="G428" s="491"/>
    </row>
    <row r="429" spans="1:7" ht="12">
      <c r="A429" s="19" t="s">
        <v>102</v>
      </c>
      <c r="B429" s="461" t="s">
        <v>72</v>
      </c>
      <c r="C429" s="461"/>
      <c r="D429" s="461"/>
      <c r="E429" s="461"/>
      <c r="F429" s="20" t="s">
        <v>13</v>
      </c>
      <c r="G429" s="21" t="s">
        <v>14</v>
      </c>
    </row>
    <row r="430" spans="1:7" ht="12">
      <c r="A430" s="18" t="s">
        <v>1</v>
      </c>
      <c r="B430" s="430" t="s">
        <v>146</v>
      </c>
      <c r="C430" s="430"/>
      <c r="D430" s="430"/>
      <c r="E430" s="430"/>
      <c r="F430" s="36">
        <f>0.05*1/12</f>
        <v>0.00417</v>
      </c>
      <c r="G430" s="24">
        <f>($G$29)*F430</f>
        <v>0</v>
      </c>
    </row>
    <row r="431" spans="1:7" ht="12">
      <c r="A431" s="18" t="s">
        <v>3</v>
      </c>
      <c r="B431" s="430" t="s">
        <v>147</v>
      </c>
      <c r="C431" s="430"/>
      <c r="D431" s="430"/>
      <c r="E431" s="430"/>
      <c r="F431" s="36">
        <f>0.02*1/12</f>
        <v>0.00167</v>
      </c>
      <c r="G431" s="24">
        <f>($G$29)*F431</f>
        <v>0</v>
      </c>
    </row>
    <row r="432" spans="1:7" ht="12">
      <c r="A432" s="18" t="s">
        <v>5</v>
      </c>
      <c r="B432" s="430" t="s">
        <v>148</v>
      </c>
      <c r="C432" s="430"/>
      <c r="D432" s="430"/>
      <c r="E432" s="430"/>
      <c r="F432" s="36">
        <f>1*0.4*0.08</f>
        <v>0.032</v>
      </c>
      <c r="G432" s="24">
        <f>($G$29)*F432</f>
        <v>0</v>
      </c>
    </row>
    <row r="433" spans="1:7" ht="12">
      <c r="A433" s="18" t="s">
        <v>7</v>
      </c>
      <c r="B433" s="430" t="s">
        <v>149</v>
      </c>
      <c r="C433" s="430"/>
      <c r="D433" s="430"/>
      <c r="E433" s="430"/>
      <c r="F433" s="27">
        <f>1*0.1*0.08</f>
        <v>0.008</v>
      </c>
      <c r="G433" s="24">
        <f>($G$29)*F433</f>
        <v>0</v>
      </c>
    </row>
    <row r="434" spans="1:7" ht="12">
      <c r="A434" s="484" t="s">
        <v>103</v>
      </c>
      <c r="B434" s="485"/>
      <c r="C434" s="485"/>
      <c r="D434" s="485"/>
      <c r="E434" s="485"/>
      <c r="F434" s="43">
        <f>SUM(F430:F433)</f>
        <v>0.04584</v>
      </c>
      <c r="G434" s="38">
        <f>SUM(G430:G433)</f>
        <v>0</v>
      </c>
    </row>
    <row r="435" spans="1:7" ht="12">
      <c r="A435" s="18" t="s">
        <v>9</v>
      </c>
      <c r="B435" s="430" t="s">
        <v>105</v>
      </c>
      <c r="C435" s="430"/>
      <c r="D435" s="430"/>
      <c r="E435" s="430"/>
      <c r="F435" s="42">
        <f>F396*F430</f>
        <v>0.00033</v>
      </c>
      <c r="G435" s="24">
        <f>F435*$G$29</f>
        <v>0</v>
      </c>
    </row>
    <row r="436" spans="1:7" ht="12">
      <c r="A436" s="44" t="s">
        <v>15</v>
      </c>
      <c r="B436" s="486" t="s">
        <v>106</v>
      </c>
      <c r="C436" s="487"/>
      <c r="D436" s="487"/>
      <c r="E436" s="488"/>
      <c r="F436" s="45">
        <f>F396*F409</f>
        <v>0.00027</v>
      </c>
      <c r="G436" s="46">
        <f>F436*$G$29</f>
        <v>0</v>
      </c>
    </row>
    <row r="437" spans="1:7" ht="12">
      <c r="A437" s="484" t="s">
        <v>73</v>
      </c>
      <c r="B437" s="485"/>
      <c r="C437" s="485"/>
      <c r="D437" s="485"/>
      <c r="E437" s="485"/>
      <c r="F437" s="41">
        <f>SUM(F434:F436)</f>
        <v>0.04644</v>
      </c>
      <c r="G437" s="25">
        <f>SUM(G434:G436)</f>
        <v>0</v>
      </c>
    </row>
    <row r="438" spans="1:7" ht="12">
      <c r="A438" s="489"/>
      <c r="B438" s="490"/>
      <c r="C438" s="490"/>
      <c r="D438" s="490"/>
      <c r="E438" s="490"/>
      <c r="F438" s="490"/>
      <c r="G438" s="491"/>
    </row>
    <row r="439" spans="1:7" ht="12">
      <c r="A439" s="492" t="s">
        <v>40</v>
      </c>
      <c r="B439" s="493"/>
      <c r="C439" s="493"/>
      <c r="D439" s="493"/>
      <c r="E439" s="493"/>
      <c r="F439" s="493"/>
      <c r="G439" s="494"/>
    </row>
    <row r="440" spans="1:7" ht="12">
      <c r="A440" s="19">
        <v>2</v>
      </c>
      <c r="B440" s="461" t="s">
        <v>74</v>
      </c>
      <c r="C440" s="461"/>
      <c r="D440" s="461"/>
      <c r="E440" s="461"/>
      <c r="F440" s="47" t="s">
        <v>13</v>
      </c>
      <c r="G440" s="48" t="s">
        <v>14</v>
      </c>
    </row>
    <row r="441" spans="1:7" ht="12">
      <c r="A441" s="49" t="s">
        <v>90</v>
      </c>
      <c r="B441" s="481" t="s">
        <v>75</v>
      </c>
      <c r="C441" s="482"/>
      <c r="D441" s="482"/>
      <c r="E441" s="482"/>
      <c r="F441" s="50">
        <f>F399</f>
        <v>0.358</v>
      </c>
      <c r="G441" s="51">
        <f>G399</f>
        <v>0</v>
      </c>
    </row>
    <row r="442" spans="1:7" ht="12">
      <c r="A442" s="49" t="s">
        <v>91</v>
      </c>
      <c r="B442" s="481" t="s">
        <v>95</v>
      </c>
      <c r="C442" s="482"/>
      <c r="D442" s="482"/>
      <c r="E442" s="482"/>
      <c r="F442" s="50">
        <f>F413</f>
        <v>0.31785</v>
      </c>
      <c r="G442" s="51">
        <f>G413</f>
        <v>0</v>
      </c>
    </row>
    <row r="443" spans="1:7" ht="12">
      <c r="A443" s="49" t="s">
        <v>92</v>
      </c>
      <c r="B443" s="481" t="s">
        <v>76</v>
      </c>
      <c r="C443" s="482"/>
      <c r="D443" s="482"/>
      <c r="E443" s="482"/>
      <c r="F443" s="50">
        <f>F427</f>
        <v>0.01006</v>
      </c>
      <c r="G443" s="51">
        <f>G427</f>
        <v>0</v>
      </c>
    </row>
    <row r="444" spans="1:7" ht="12">
      <c r="A444" s="49" t="s">
        <v>93</v>
      </c>
      <c r="B444" s="481" t="s">
        <v>72</v>
      </c>
      <c r="C444" s="482"/>
      <c r="D444" s="482"/>
      <c r="E444" s="482"/>
      <c r="F444" s="50">
        <f>F437</f>
        <v>0.04644</v>
      </c>
      <c r="G444" s="51">
        <f>G437</f>
        <v>0</v>
      </c>
    </row>
    <row r="445" spans="1:7" ht="12">
      <c r="A445" s="453" t="s">
        <v>77</v>
      </c>
      <c r="B445" s="454"/>
      <c r="C445" s="454"/>
      <c r="D445" s="454"/>
      <c r="E445" s="483"/>
      <c r="F445" s="41">
        <f>SUM(F441:F444)</f>
        <v>0.73235</v>
      </c>
      <c r="G445" s="52">
        <f>SUM(G441:G444)</f>
        <v>0</v>
      </c>
    </row>
    <row r="446" spans="1:7" ht="12.75" thickBot="1">
      <c r="A446" s="455"/>
      <c r="B446" s="456"/>
      <c r="C446" s="456"/>
      <c r="D446" s="456"/>
      <c r="E446" s="456"/>
      <c r="F446" s="456"/>
      <c r="G446" s="457"/>
    </row>
    <row r="447" spans="1:7" ht="12">
      <c r="A447" s="458" t="s">
        <v>88</v>
      </c>
      <c r="B447" s="459"/>
      <c r="C447" s="459"/>
      <c r="D447" s="459"/>
      <c r="E447" s="459"/>
      <c r="F447" s="459"/>
      <c r="G447" s="460"/>
    </row>
    <row r="448" spans="1:7" ht="12">
      <c r="A448" s="19">
        <v>3</v>
      </c>
      <c r="B448" s="461" t="s">
        <v>69</v>
      </c>
      <c r="C448" s="461"/>
      <c r="D448" s="461"/>
      <c r="E448" s="461"/>
      <c r="F448" s="20" t="s">
        <v>13</v>
      </c>
      <c r="G448" s="21" t="s">
        <v>14</v>
      </c>
    </row>
    <row r="449" spans="1:7" ht="12">
      <c r="A449" s="18" t="s">
        <v>1</v>
      </c>
      <c r="B449" s="430" t="s">
        <v>68</v>
      </c>
      <c r="C449" s="430"/>
      <c r="D449" s="430"/>
      <c r="E449" s="430"/>
      <c r="F449" s="139"/>
      <c r="G449" s="118"/>
    </row>
    <row r="450" spans="1:7" ht="12">
      <c r="A450" s="18" t="s">
        <v>3</v>
      </c>
      <c r="B450" s="430" t="s">
        <v>112</v>
      </c>
      <c r="C450" s="430"/>
      <c r="D450" s="430"/>
      <c r="E450" s="430"/>
      <c r="F450" s="139"/>
      <c r="G450" s="118"/>
    </row>
    <row r="451" spans="1:7" ht="12">
      <c r="A451" s="18" t="s">
        <v>5</v>
      </c>
      <c r="B451" s="430" t="s">
        <v>60</v>
      </c>
      <c r="C451" s="430"/>
      <c r="D451" s="430"/>
      <c r="E451" s="430"/>
      <c r="F451" s="139"/>
      <c r="G451" s="118"/>
    </row>
    <row r="452" spans="1:7" ht="12">
      <c r="A452" s="18" t="s">
        <v>7</v>
      </c>
      <c r="B452" s="430" t="s">
        <v>59</v>
      </c>
      <c r="C452" s="430"/>
      <c r="D452" s="430"/>
      <c r="E452" s="430"/>
      <c r="F452" s="139"/>
      <c r="G452" s="118"/>
    </row>
    <row r="453" spans="1:7" ht="12">
      <c r="A453" s="18" t="s">
        <v>9</v>
      </c>
      <c r="B453" s="430" t="s">
        <v>61</v>
      </c>
      <c r="C453" s="430"/>
      <c r="D453" s="430"/>
      <c r="E453" s="430"/>
      <c r="F453" s="139"/>
      <c r="G453" s="118"/>
    </row>
    <row r="454" spans="1:7" ht="12">
      <c r="A454" s="18" t="s">
        <v>15</v>
      </c>
      <c r="B454" s="430" t="s">
        <v>18</v>
      </c>
      <c r="C454" s="430"/>
      <c r="D454" s="430"/>
      <c r="E454" s="430"/>
      <c r="F454" s="139"/>
      <c r="G454" s="118"/>
    </row>
    <row r="455" spans="1:7" ht="12">
      <c r="A455" s="18" t="s">
        <v>16</v>
      </c>
      <c r="B455" s="430" t="s">
        <v>62</v>
      </c>
      <c r="C455" s="430"/>
      <c r="D455" s="430"/>
      <c r="E455" s="430"/>
      <c r="F455" s="139"/>
      <c r="G455" s="118"/>
    </row>
    <row r="456" spans="1:7" ht="12">
      <c r="A456" s="18" t="s">
        <v>17</v>
      </c>
      <c r="B456" s="430" t="s">
        <v>108</v>
      </c>
      <c r="C456" s="430"/>
      <c r="D456" s="430"/>
      <c r="E456" s="430"/>
      <c r="F456" s="139"/>
      <c r="G456" s="118"/>
    </row>
    <row r="457" spans="1:7" ht="12">
      <c r="A457" s="18" t="s">
        <v>110</v>
      </c>
      <c r="B457" s="430" t="s">
        <v>109</v>
      </c>
      <c r="C457" s="430"/>
      <c r="D457" s="430"/>
      <c r="E457" s="430"/>
      <c r="F457" s="139"/>
      <c r="G457" s="118"/>
    </row>
    <row r="458" spans="1:7" ht="12">
      <c r="A458" s="18" t="s">
        <v>98</v>
      </c>
      <c r="B458" s="430" t="s">
        <v>22</v>
      </c>
      <c r="C458" s="430"/>
      <c r="D458" s="430"/>
      <c r="E458" s="430"/>
      <c r="F458" s="139"/>
      <c r="G458" s="118"/>
    </row>
    <row r="459" spans="1:7" ht="12">
      <c r="A459" s="478" t="s">
        <v>65</v>
      </c>
      <c r="B459" s="479"/>
      <c r="C459" s="479"/>
      <c r="D459" s="479"/>
      <c r="E459" s="479"/>
      <c r="F459" s="480"/>
      <c r="G459" s="53">
        <f>SUM(G449:G458)</f>
        <v>0</v>
      </c>
    </row>
    <row r="460" spans="1:7" ht="12.75" thickBot="1">
      <c r="A460" s="475"/>
      <c r="B460" s="476"/>
      <c r="C460" s="476"/>
      <c r="D460" s="476"/>
      <c r="E460" s="476"/>
      <c r="F460" s="476"/>
      <c r="G460" s="477"/>
    </row>
    <row r="461" spans="1:7" ht="12">
      <c r="A461" s="458" t="s">
        <v>89</v>
      </c>
      <c r="B461" s="459"/>
      <c r="C461" s="459"/>
      <c r="D461" s="459"/>
      <c r="E461" s="459"/>
      <c r="F461" s="459"/>
      <c r="G461" s="460"/>
    </row>
    <row r="462" spans="1:7" ht="12">
      <c r="A462" s="19">
        <v>4</v>
      </c>
      <c r="B462" s="461" t="s">
        <v>19</v>
      </c>
      <c r="C462" s="461"/>
      <c r="D462" s="461"/>
      <c r="E462" s="461"/>
      <c r="F462" s="20" t="s">
        <v>13</v>
      </c>
      <c r="G462" s="21" t="s">
        <v>14</v>
      </c>
    </row>
    <row r="463" spans="1:7" ht="12">
      <c r="A463" s="18" t="s">
        <v>1</v>
      </c>
      <c r="B463" s="430" t="s">
        <v>38</v>
      </c>
      <c r="C463" s="430"/>
      <c r="D463" s="430"/>
      <c r="E463" s="430"/>
      <c r="F463" s="138"/>
      <c r="G463" s="118"/>
    </row>
    <row r="464" spans="1:7" ht="12">
      <c r="A464" s="18" t="s">
        <v>3</v>
      </c>
      <c r="B464" s="430" t="s">
        <v>63</v>
      </c>
      <c r="C464" s="430"/>
      <c r="D464" s="430"/>
      <c r="E464" s="430"/>
      <c r="F464" s="138"/>
      <c r="G464" s="118"/>
    </row>
    <row r="465" spans="1:7" ht="12">
      <c r="A465" s="18" t="s">
        <v>5</v>
      </c>
      <c r="B465" s="430" t="s">
        <v>20</v>
      </c>
      <c r="C465" s="430"/>
      <c r="D465" s="430"/>
      <c r="E465" s="430"/>
      <c r="F465" s="138"/>
      <c r="G465" s="118"/>
    </row>
    <row r="466" spans="1:7" ht="12">
      <c r="A466" s="18" t="s">
        <v>7</v>
      </c>
      <c r="B466" s="430" t="s">
        <v>21</v>
      </c>
      <c r="C466" s="430"/>
      <c r="D466" s="430"/>
      <c r="E466" s="430"/>
      <c r="F466" s="138"/>
      <c r="G466" s="118"/>
    </row>
    <row r="467" spans="1:7" ht="12">
      <c r="A467" s="18" t="s">
        <v>7</v>
      </c>
      <c r="B467" s="430" t="s">
        <v>111</v>
      </c>
      <c r="C467" s="430"/>
      <c r="D467" s="430"/>
      <c r="E467" s="430"/>
      <c r="F467" s="138"/>
      <c r="G467" s="118"/>
    </row>
    <row r="468" spans="1:7" ht="12">
      <c r="A468" s="18" t="s">
        <v>15</v>
      </c>
      <c r="B468" s="430" t="s">
        <v>107</v>
      </c>
      <c r="C468" s="430"/>
      <c r="D468" s="430"/>
      <c r="E468" s="430"/>
      <c r="F468" s="138"/>
      <c r="G468" s="118"/>
    </row>
    <row r="469" spans="1:7" ht="12">
      <c r="A469" s="18" t="s">
        <v>16</v>
      </c>
      <c r="B469" s="430" t="s">
        <v>22</v>
      </c>
      <c r="C469" s="430"/>
      <c r="D469" s="430"/>
      <c r="E469" s="430"/>
      <c r="F469" s="138"/>
      <c r="G469" s="118"/>
    </row>
    <row r="470" spans="1:7" ht="12">
      <c r="A470" s="453" t="s">
        <v>66</v>
      </c>
      <c r="B470" s="454"/>
      <c r="C470" s="454"/>
      <c r="D470" s="454"/>
      <c r="E470" s="454"/>
      <c r="F470" s="464"/>
      <c r="G470" s="25">
        <f>SUM(G463:G469)</f>
        <v>0</v>
      </c>
    </row>
    <row r="471" spans="1:7" ht="12.75" thickBot="1">
      <c r="A471" s="465"/>
      <c r="B471" s="466"/>
      <c r="C471" s="466"/>
      <c r="D471" s="466"/>
      <c r="E471" s="466"/>
      <c r="F471" s="466"/>
      <c r="G471" s="467"/>
    </row>
    <row r="472" spans="1:7" ht="12.75" thickBot="1">
      <c r="A472" s="458" t="s">
        <v>113</v>
      </c>
      <c r="B472" s="468"/>
      <c r="C472" s="468"/>
      <c r="D472" s="468"/>
      <c r="E472" s="468"/>
      <c r="F472" s="468"/>
      <c r="G472" s="55">
        <f>G386+G445+G459+G470</f>
        <v>0</v>
      </c>
    </row>
    <row r="473" spans="1:7" ht="12.75" thickBot="1">
      <c r="A473" s="469"/>
      <c r="B473" s="470"/>
      <c r="C473" s="470"/>
      <c r="D473" s="470"/>
      <c r="E473" s="470"/>
      <c r="F473" s="470"/>
      <c r="G473" s="471"/>
    </row>
    <row r="474" spans="1:7" ht="12">
      <c r="A474" s="458" t="s">
        <v>114</v>
      </c>
      <c r="B474" s="459"/>
      <c r="C474" s="459"/>
      <c r="D474" s="459"/>
      <c r="E474" s="459"/>
      <c r="F474" s="459"/>
      <c r="G474" s="460"/>
    </row>
    <row r="475" spans="1:7" ht="12">
      <c r="A475" s="19">
        <v>5</v>
      </c>
      <c r="B475" s="472" t="s">
        <v>115</v>
      </c>
      <c r="C475" s="473"/>
      <c r="D475" s="473"/>
      <c r="E475" s="474"/>
      <c r="F475" s="20" t="s">
        <v>13</v>
      </c>
      <c r="G475" s="21" t="s">
        <v>14</v>
      </c>
    </row>
    <row r="476" spans="1:7" ht="12">
      <c r="A476" s="18" t="s">
        <v>1</v>
      </c>
      <c r="B476" s="430" t="s">
        <v>116</v>
      </c>
      <c r="C476" s="430"/>
      <c r="D476" s="430"/>
      <c r="E476" s="430"/>
      <c r="F476" s="120"/>
      <c r="G476" s="57">
        <f>F476*$G$108</f>
        <v>0</v>
      </c>
    </row>
    <row r="477" spans="1:7" ht="12">
      <c r="A477" s="18" t="s">
        <v>3</v>
      </c>
      <c r="B477" s="430" t="s">
        <v>117</v>
      </c>
      <c r="C477" s="430"/>
      <c r="D477" s="430"/>
      <c r="E477" s="430"/>
      <c r="F477" s="120"/>
      <c r="G477" s="57">
        <f>F477*$G$108</f>
        <v>0</v>
      </c>
    </row>
    <row r="478" spans="1:7" ht="12">
      <c r="A478" s="18" t="s">
        <v>5</v>
      </c>
      <c r="B478" s="430" t="s">
        <v>118</v>
      </c>
      <c r="C478" s="430"/>
      <c r="D478" s="430"/>
      <c r="E478" s="430"/>
      <c r="F478" s="120"/>
      <c r="G478" s="57">
        <f>F478*$G$108</f>
        <v>0</v>
      </c>
    </row>
    <row r="479" spans="1:7" ht="12">
      <c r="A479" s="453" t="s">
        <v>119</v>
      </c>
      <c r="B479" s="454"/>
      <c r="C479" s="454"/>
      <c r="D479" s="454"/>
      <c r="E479" s="454"/>
      <c r="F479" s="58">
        <f>SUM(F476:F478)</f>
        <v>0</v>
      </c>
      <c r="G479" s="25">
        <f>SUM(G476:G478)</f>
        <v>0</v>
      </c>
    </row>
    <row r="480" spans="1:7" ht="12">
      <c r="A480" s="553"/>
      <c r="B480" s="553"/>
      <c r="C480" s="553"/>
      <c r="D480" s="553"/>
      <c r="E480" s="553"/>
      <c r="F480" s="553"/>
      <c r="G480" s="553"/>
    </row>
    <row r="481" spans="1:7" ht="12">
      <c r="A481" s="134"/>
      <c r="B481" s="134"/>
      <c r="C481" s="134"/>
      <c r="D481" s="134"/>
      <c r="E481" s="134"/>
      <c r="F481" s="134"/>
      <c r="G481" s="134"/>
    </row>
    <row r="482" spans="1:7" ht="11.25" customHeight="1">
      <c r="A482" s="81"/>
      <c r="B482" s="81"/>
      <c r="C482" s="81"/>
      <c r="D482" s="81"/>
      <c r="E482" s="81"/>
      <c r="F482" s="81"/>
      <c r="G482" s="81"/>
    </row>
    <row r="483" spans="1:14" ht="11.25" customHeight="1">
      <c r="A483" s="81"/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</row>
    <row r="484" spans="1:14" s="136" customFormat="1" ht="21" customHeight="1">
      <c r="A484" s="552" t="s">
        <v>175</v>
      </c>
      <c r="B484" s="552"/>
      <c r="C484" s="552"/>
      <c r="D484" s="552"/>
      <c r="E484" s="552"/>
      <c r="F484" s="552"/>
      <c r="G484" s="552"/>
      <c r="H484" s="135"/>
      <c r="I484" s="135"/>
      <c r="J484" s="135"/>
      <c r="K484" s="135"/>
      <c r="L484" s="135"/>
      <c r="M484" s="135"/>
      <c r="N484" s="135"/>
    </row>
    <row r="485" spans="1:14" s="136" customFormat="1" ht="21" customHeight="1">
      <c r="A485" s="552" t="s">
        <v>176</v>
      </c>
      <c r="B485" s="552"/>
      <c r="C485" s="552"/>
      <c r="D485" s="552"/>
      <c r="E485" s="552"/>
      <c r="F485" s="552"/>
      <c r="G485" s="552"/>
      <c r="H485" s="135"/>
      <c r="I485" s="135"/>
      <c r="J485" s="135"/>
      <c r="K485" s="135"/>
      <c r="L485" s="135"/>
      <c r="M485" s="135"/>
      <c r="N485" s="135"/>
    </row>
    <row r="486" spans="1:14" ht="30.75" customHeight="1">
      <c r="A486" s="81"/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</row>
    <row r="487" spans="1:7" ht="12">
      <c r="A487" s="19">
        <v>6</v>
      </c>
      <c r="B487" s="461" t="s">
        <v>121</v>
      </c>
      <c r="C487" s="461"/>
      <c r="D487" s="461"/>
      <c r="E487" s="461"/>
      <c r="F487" s="59" t="s">
        <v>13</v>
      </c>
      <c r="G487" s="21" t="s">
        <v>14</v>
      </c>
    </row>
    <row r="488" spans="1:7" ht="12">
      <c r="A488" s="18" t="s">
        <v>1</v>
      </c>
      <c r="B488" s="430" t="s">
        <v>122</v>
      </c>
      <c r="C488" s="430"/>
      <c r="D488" s="430"/>
      <c r="E488" s="430"/>
      <c r="F488" s="27">
        <v>0.02</v>
      </c>
      <c r="G488" s="60">
        <f>($G$108+$G$115)/(1-$F$122)*F488</f>
        <v>0</v>
      </c>
    </row>
    <row r="489" spans="1:7" ht="12">
      <c r="A489" s="18" t="s">
        <v>3</v>
      </c>
      <c r="B489" s="430" t="s">
        <v>123</v>
      </c>
      <c r="C489" s="430"/>
      <c r="D489" s="430"/>
      <c r="E489" s="430"/>
      <c r="F489" s="27">
        <v>0.0065</v>
      </c>
      <c r="G489" s="60">
        <f>($G$108+$G$115)/(1-$F$122)*F489</f>
        <v>0</v>
      </c>
    </row>
    <row r="490" spans="1:7" ht="12">
      <c r="A490" s="18" t="s">
        <v>5</v>
      </c>
      <c r="B490" s="430" t="s">
        <v>124</v>
      </c>
      <c r="C490" s="430"/>
      <c r="D490" s="430"/>
      <c r="E490" s="430"/>
      <c r="F490" s="27">
        <v>0.03</v>
      </c>
      <c r="G490" s="60">
        <f>($G$108+$G$115)/(1-$F$122)*F490</f>
        <v>0</v>
      </c>
    </row>
    <row r="491" spans="1:7" ht="12">
      <c r="A491" s="453" t="s">
        <v>125</v>
      </c>
      <c r="B491" s="462"/>
      <c r="C491" s="462"/>
      <c r="D491" s="462"/>
      <c r="E491" s="463"/>
      <c r="F491" s="30">
        <f>SUM(F488:F490)</f>
        <v>0.0565</v>
      </c>
      <c r="G491" s="62">
        <f>SUM(G488:G490)</f>
        <v>0</v>
      </c>
    </row>
    <row r="492" spans="1:7" ht="12.75" thickBot="1">
      <c r="A492" s="436"/>
      <c r="B492" s="437"/>
      <c r="C492" s="437"/>
      <c r="D492" s="437"/>
      <c r="E492" s="437"/>
      <c r="F492" s="437"/>
      <c r="G492" s="438"/>
    </row>
    <row r="493" spans="1:7" ht="12.75" thickBot="1">
      <c r="A493" s="439" t="s">
        <v>126</v>
      </c>
      <c r="B493" s="440"/>
      <c r="C493" s="440"/>
      <c r="D493" s="440"/>
      <c r="E493" s="440"/>
      <c r="F493" s="440"/>
      <c r="G493" s="63">
        <f>G472+G479+G491</f>
        <v>0</v>
      </c>
    </row>
    <row r="494" spans="1:7" ht="12.75" thickBot="1">
      <c r="A494" s="441"/>
      <c r="B494" s="442"/>
      <c r="C494" s="442"/>
      <c r="D494" s="442"/>
      <c r="E494" s="442"/>
      <c r="F494" s="442"/>
      <c r="G494" s="443"/>
    </row>
    <row r="495" spans="1:7" ht="12">
      <c r="A495" s="447" t="s">
        <v>131</v>
      </c>
      <c r="B495" s="448"/>
      <c r="C495" s="448"/>
      <c r="D495" s="448"/>
      <c r="E495" s="448"/>
      <c r="F495" s="448"/>
      <c r="G495" s="449"/>
    </row>
    <row r="496" spans="1:7" ht="11.25">
      <c r="A496" s="450" t="s">
        <v>83</v>
      </c>
      <c r="B496" s="451"/>
      <c r="C496" s="451" t="s">
        <v>82</v>
      </c>
      <c r="D496" s="451" t="s">
        <v>173</v>
      </c>
      <c r="E496" s="451" t="s">
        <v>84</v>
      </c>
      <c r="F496" s="451" t="s">
        <v>85</v>
      </c>
      <c r="G496" s="452" t="s">
        <v>86</v>
      </c>
    </row>
    <row r="497" spans="1:7" ht="11.25">
      <c r="A497" s="450"/>
      <c r="B497" s="451"/>
      <c r="C497" s="451"/>
      <c r="D497" s="451"/>
      <c r="E497" s="451"/>
      <c r="F497" s="451"/>
      <c r="G497" s="452"/>
    </row>
    <row r="498" spans="1:7" ht="12">
      <c r="A498" s="429" t="s">
        <v>132</v>
      </c>
      <c r="B498" s="430"/>
      <c r="C498" s="122">
        <v>220</v>
      </c>
      <c r="D498" s="71">
        <v>0.5</v>
      </c>
      <c r="E498" s="72">
        <f>C498*(D498+1)*$G$29/220</f>
        <v>0</v>
      </c>
      <c r="F498" s="72">
        <f>E498*(1+$F$81)</f>
        <v>0</v>
      </c>
      <c r="G498" s="76">
        <f>F498*(1+$F$122)</f>
        <v>0</v>
      </c>
    </row>
    <row r="499" spans="1:7" ht="12">
      <c r="A499" s="429" t="s">
        <v>133</v>
      </c>
      <c r="B499" s="430"/>
      <c r="C499" s="122">
        <v>30</v>
      </c>
      <c r="D499" s="71">
        <v>1</v>
      </c>
      <c r="E499" s="72">
        <f>C499*(D499+1)/220*$G$29</f>
        <v>0</v>
      </c>
      <c r="F499" s="72">
        <f>E499*(1+$F$81)</f>
        <v>0</v>
      </c>
      <c r="G499" s="76">
        <f>F499*(1+$F$122)</f>
        <v>0</v>
      </c>
    </row>
    <row r="500" spans="1:7" ht="12.75" thickBot="1">
      <c r="A500" s="431" t="s">
        <v>134</v>
      </c>
      <c r="B500" s="432"/>
      <c r="C500" s="123">
        <v>20</v>
      </c>
      <c r="D500" s="73">
        <v>0.2</v>
      </c>
      <c r="E500" s="74">
        <f>C500*D500/220*$G$29</f>
        <v>0</v>
      </c>
      <c r="F500" s="74">
        <f>E500*(1+$F$81)</f>
        <v>0</v>
      </c>
      <c r="G500" s="77">
        <f>F500*(1+$F$122)</f>
        <v>0</v>
      </c>
    </row>
    <row r="501" spans="1:7" ht="12.75" thickBot="1">
      <c r="A501" s="433" t="s">
        <v>127</v>
      </c>
      <c r="B501" s="434"/>
      <c r="C501" s="434"/>
      <c r="D501" s="434"/>
      <c r="E501" s="434"/>
      <c r="F501" s="435"/>
      <c r="G501" s="75">
        <f>SUM(G498:G500)</f>
        <v>0</v>
      </c>
    </row>
    <row r="502" spans="1:7" ht="12" thickBot="1">
      <c r="A502" s="390"/>
      <c r="B502" s="391"/>
      <c r="C502" s="391"/>
      <c r="D502" s="391"/>
      <c r="E502" s="391"/>
      <c r="F502" s="391"/>
      <c r="G502" s="392"/>
    </row>
    <row r="503" spans="1:7" ht="12">
      <c r="A503" s="444" t="s">
        <v>32</v>
      </c>
      <c r="B503" s="445"/>
      <c r="C503" s="445"/>
      <c r="D503" s="445"/>
      <c r="E503" s="445"/>
      <c r="F503" s="445"/>
      <c r="G503" s="446"/>
    </row>
    <row r="504" spans="1:7" ht="36">
      <c r="A504" s="65" t="s">
        <v>41</v>
      </c>
      <c r="B504" s="420" t="s">
        <v>44</v>
      </c>
      <c r="C504" s="421"/>
      <c r="D504" s="422"/>
      <c r="E504" s="66" t="s">
        <v>167</v>
      </c>
      <c r="F504" s="66" t="s">
        <v>33</v>
      </c>
      <c r="G504" s="67" t="s">
        <v>43</v>
      </c>
    </row>
    <row r="505" spans="1:7" ht="12.75" thickBot="1">
      <c r="A505" s="126"/>
      <c r="B505" s="549"/>
      <c r="C505" s="550"/>
      <c r="D505" s="551"/>
      <c r="E505" s="125">
        <f>F372</f>
        <v>5</v>
      </c>
      <c r="F505" s="68">
        <f>G493</f>
        <v>0</v>
      </c>
      <c r="G505" s="80">
        <f>F505*E505</f>
        <v>0</v>
      </c>
    </row>
    <row r="506" spans="1:7" ht="12.75" thickBot="1">
      <c r="A506" s="426" t="s">
        <v>181</v>
      </c>
      <c r="B506" s="427"/>
      <c r="C506" s="427"/>
      <c r="D506" s="427"/>
      <c r="E506" s="427"/>
      <c r="F506" s="428"/>
      <c r="G506" s="110">
        <f>G505*7</f>
        <v>0</v>
      </c>
    </row>
    <row r="507" spans="1:7" ht="12" thickBot="1">
      <c r="A507" s="390"/>
      <c r="B507" s="391"/>
      <c r="C507" s="391"/>
      <c r="D507" s="391"/>
      <c r="E507" s="391"/>
      <c r="F507" s="391"/>
      <c r="G507" s="392"/>
    </row>
    <row r="508" spans="1:7" ht="12.75" thickBot="1">
      <c r="A508" s="426" t="s">
        <v>137</v>
      </c>
      <c r="B508" s="427"/>
      <c r="C508" s="427"/>
      <c r="D508" s="427"/>
      <c r="E508" s="427"/>
      <c r="F508" s="428"/>
      <c r="G508" s="110">
        <f>G501+G506</f>
        <v>0</v>
      </c>
    </row>
    <row r="509" spans="1:7" ht="15" customHeight="1">
      <c r="A509" s="81"/>
      <c r="B509" s="81"/>
      <c r="C509" s="81"/>
      <c r="D509" s="81"/>
      <c r="E509" s="81"/>
      <c r="F509" s="81"/>
      <c r="G509" s="81"/>
    </row>
    <row r="510" spans="1:7" ht="15" customHeight="1">
      <c r="A510" s="82" t="s">
        <v>150</v>
      </c>
      <c r="B510" s="81"/>
      <c r="C510" s="81"/>
      <c r="D510" s="81"/>
      <c r="E510" s="81"/>
      <c r="F510" s="81"/>
      <c r="G510" s="81"/>
    </row>
    <row r="511" spans="1:7" ht="15" customHeight="1">
      <c r="A511" s="83" t="s">
        <v>151</v>
      </c>
      <c r="B511" s="81"/>
      <c r="C511" s="81"/>
      <c r="D511" s="81"/>
      <c r="E511" s="81"/>
      <c r="F511" s="81"/>
      <c r="G511" s="81"/>
    </row>
    <row r="512" spans="1:7" ht="15" customHeight="1">
      <c r="A512" s="83" t="s">
        <v>152</v>
      </c>
      <c r="B512" s="81"/>
      <c r="C512" s="81"/>
      <c r="D512" s="81"/>
      <c r="E512" s="81"/>
      <c r="F512" s="81"/>
      <c r="G512" s="81"/>
    </row>
    <row r="513" spans="1:7" ht="15" customHeight="1">
      <c r="A513" s="83" t="s">
        <v>153</v>
      </c>
      <c r="B513" s="81"/>
      <c r="C513" s="81"/>
      <c r="D513" s="81"/>
      <c r="E513" s="81"/>
      <c r="F513" s="81"/>
      <c r="G513" s="81"/>
    </row>
    <row r="514" spans="1:7" ht="15" customHeight="1">
      <c r="A514" s="83" t="s">
        <v>154</v>
      </c>
      <c r="B514" s="81"/>
      <c r="C514" s="81"/>
      <c r="D514" s="81"/>
      <c r="E514" s="81"/>
      <c r="F514" s="81"/>
      <c r="G514" s="81"/>
    </row>
    <row r="515" spans="1:7" ht="15" customHeight="1">
      <c r="A515" s="83" t="s">
        <v>155</v>
      </c>
      <c r="B515" s="81"/>
      <c r="C515" s="81"/>
      <c r="D515" s="81"/>
      <c r="E515" s="81"/>
      <c r="F515" s="81"/>
      <c r="G515" s="81"/>
    </row>
    <row r="516" spans="1:7" ht="15" customHeight="1">
      <c r="A516" s="83" t="s">
        <v>156</v>
      </c>
      <c r="B516" s="81"/>
      <c r="C516" s="81"/>
      <c r="D516" s="81"/>
      <c r="E516" s="81"/>
      <c r="F516" s="81"/>
      <c r="G516" s="81"/>
    </row>
    <row r="517" spans="1:7" ht="15" customHeight="1">
      <c r="A517" s="82" t="s">
        <v>157</v>
      </c>
      <c r="B517" s="81"/>
      <c r="C517" s="81"/>
      <c r="D517" s="81"/>
      <c r="E517" s="81"/>
      <c r="F517" s="81"/>
      <c r="G517" s="81"/>
    </row>
    <row r="518" spans="1:7" ht="15" customHeight="1">
      <c r="A518" s="82" t="s">
        <v>158</v>
      </c>
      <c r="B518" s="81"/>
      <c r="C518" s="81"/>
      <c r="D518" s="81"/>
      <c r="E518" s="81"/>
      <c r="F518" s="81"/>
      <c r="G518" s="81"/>
    </row>
    <row r="519" spans="1:7" ht="15" customHeight="1">
      <c r="A519" s="82" t="s">
        <v>159</v>
      </c>
      <c r="B519" s="81"/>
      <c r="C519" s="81"/>
      <c r="D519" s="81"/>
      <c r="E519" s="81"/>
      <c r="F519" s="81"/>
      <c r="G519" s="81"/>
    </row>
    <row r="520" spans="1:7" ht="15" customHeight="1">
      <c r="A520" s="82" t="s">
        <v>160</v>
      </c>
      <c r="B520" s="81"/>
      <c r="C520" s="81"/>
      <c r="D520" s="81"/>
      <c r="E520" s="81"/>
      <c r="F520" s="81"/>
      <c r="G520" s="81"/>
    </row>
    <row r="521" spans="1:7" ht="11.25" customHeight="1">
      <c r="A521" s="81"/>
      <c r="B521" s="81"/>
      <c r="C521" s="81"/>
      <c r="D521" s="81"/>
      <c r="E521" s="81"/>
      <c r="F521" s="81"/>
      <c r="G521" s="81"/>
    </row>
    <row r="522" spans="1:7" ht="11.25" customHeight="1">
      <c r="A522" s="81"/>
      <c r="B522" s="81"/>
      <c r="C522" s="81"/>
      <c r="D522" s="81"/>
      <c r="E522" s="81"/>
      <c r="F522" s="81"/>
      <c r="G522" s="81"/>
    </row>
    <row r="523" spans="1:7" ht="11.25" customHeight="1">
      <c r="A523" s="81"/>
      <c r="B523" s="81"/>
      <c r="C523" s="81"/>
      <c r="D523" s="81"/>
      <c r="E523" s="81"/>
      <c r="F523" s="81"/>
      <c r="G523" s="81"/>
    </row>
    <row r="524" spans="1:7" ht="11.25" customHeight="1">
      <c r="A524" s="81"/>
      <c r="B524" s="81"/>
      <c r="C524" s="81"/>
      <c r="D524" s="81"/>
      <c r="E524" s="81"/>
      <c r="F524" s="81"/>
      <c r="G524" s="81"/>
    </row>
    <row r="525" spans="1:7" ht="11.25" customHeight="1">
      <c r="A525" s="81"/>
      <c r="B525" s="81"/>
      <c r="C525" s="81"/>
      <c r="D525" s="81"/>
      <c r="E525" s="81"/>
      <c r="F525" s="81"/>
      <c r="G525" s="81"/>
    </row>
    <row r="526" spans="1:7" ht="11.25" customHeight="1">
      <c r="A526" s="81"/>
      <c r="B526" s="81"/>
      <c r="C526" s="81"/>
      <c r="D526" s="81"/>
      <c r="E526" s="81"/>
      <c r="F526" s="81"/>
      <c r="G526" s="81"/>
    </row>
    <row r="527" spans="1:7" ht="11.25" customHeight="1">
      <c r="A527" s="81"/>
      <c r="B527" s="81"/>
      <c r="C527" s="81"/>
      <c r="D527" s="81"/>
      <c r="E527" s="81"/>
      <c r="F527" s="81"/>
      <c r="G527" s="81"/>
    </row>
    <row r="528" spans="1:7" ht="11.25" customHeight="1">
      <c r="A528" s="81"/>
      <c r="B528" s="81"/>
      <c r="C528" s="81"/>
      <c r="D528" s="81"/>
      <c r="E528" s="81"/>
      <c r="F528" s="81"/>
      <c r="G528" s="81"/>
    </row>
    <row r="529" spans="1:7" ht="11.25" customHeight="1">
      <c r="A529" s="81"/>
      <c r="B529" s="81"/>
      <c r="C529" s="81"/>
      <c r="D529" s="81"/>
      <c r="E529" s="81"/>
      <c r="F529" s="81"/>
      <c r="G529" s="81"/>
    </row>
    <row r="530" spans="1:7" ht="11.25" customHeight="1">
      <c r="A530" s="81"/>
      <c r="B530" s="81"/>
      <c r="C530" s="81"/>
      <c r="D530" s="81"/>
      <c r="E530" s="81"/>
      <c r="F530" s="81"/>
      <c r="G530" s="81"/>
    </row>
    <row r="531" spans="1:7" ht="11.25" customHeight="1">
      <c r="A531" s="81"/>
      <c r="B531" s="81"/>
      <c r="C531" s="81"/>
      <c r="D531" s="81"/>
      <c r="E531" s="81"/>
      <c r="F531" s="81"/>
      <c r="G531" s="81"/>
    </row>
    <row r="532" spans="1:7" ht="11.25" customHeight="1">
      <c r="A532" s="81"/>
      <c r="B532" s="81"/>
      <c r="C532" s="81"/>
      <c r="D532" s="81"/>
      <c r="E532" s="81"/>
      <c r="F532" s="81"/>
      <c r="G532" s="81"/>
    </row>
    <row r="533" spans="1:7" ht="11.25" customHeight="1">
      <c r="A533" s="81"/>
      <c r="B533" s="81"/>
      <c r="C533" s="81"/>
      <c r="D533" s="81"/>
      <c r="E533" s="81"/>
      <c r="F533" s="81"/>
      <c r="G533" s="81"/>
    </row>
    <row r="534" spans="1:7" ht="11.25" customHeight="1">
      <c r="A534" s="81"/>
      <c r="B534" s="81"/>
      <c r="C534" s="81"/>
      <c r="D534" s="81"/>
      <c r="E534" s="81"/>
      <c r="F534" s="81"/>
      <c r="G534" s="81"/>
    </row>
    <row r="535" spans="1:7" ht="11.25" customHeight="1">
      <c r="A535" s="81"/>
      <c r="B535" s="81"/>
      <c r="C535" s="81"/>
      <c r="D535" s="81"/>
      <c r="E535" s="81"/>
      <c r="F535" s="81"/>
      <c r="G535" s="81"/>
    </row>
    <row r="536" spans="1:7" ht="11.25" customHeight="1">
      <c r="A536" s="81"/>
      <c r="B536" s="81"/>
      <c r="C536" s="81"/>
      <c r="D536" s="81"/>
      <c r="E536" s="81"/>
      <c r="F536" s="81"/>
      <c r="G536" s="81"/>
    </row>
    <row r="537" spans="1:7" ht="11.25" customHeight="1">
      <c r="A537" s="81"/>
      <c r="B537" s="81"/>
      <c r="C537" s="81"/>
      <c r="D537" s="81"/>
      <c r="E537" s="81"/>
      <c r="F537" s="81"/>
      <c r="G537" s="81"/>
    </row>
    <row r="538" spans="1:7" ht="11.25" customHeight="1">
      <c r="A538" s="81"/>
      <c r="B538" s="81"/>
      <c r="C538" s="81"/>
      <c r="D538" s="81"/>
      <c r="E538" s="81"/>
      <c r="F538" s="81"/>
      <c r="G538" s="81"/>
    </row>
    <row r="539" spans="1:7" ht="11.25" customHeight="1">
      <c r="A539" s="81"/>
      <c r="B539" s="81"/>
      <c r="C539" s="81"/>
      <c r="D539" s="81"/>
      <c r="E539" s="81"/>
      <c r="F539" s="81"/>
      <c r="G539" s="81"/>
    </row>
    <row r="540" spans="1:7" ht="11.25" customHeight="1">
      <c r="A540" s="81"/>
      <c r="B540" s="81"/>
      <c r="C540" s="81"/>
      <c r="D540" s="81"/>
      <c r="E540" s="81"/>
      <c r="F540" s="81"/>
      <c r="G540" s="81"/>
    </row>
    <row r="541" spans="1:7" ht="11.25" customHeight="1">
      <c r="A541" s="81"/>
      <c r="B541" s="81"/>
      <c r="C541" s="81"/>
      <c r="D541" s="81"/>
      <c r="E541" s="81"/>
      <c r="F541" s="81"/>
      <c r="G541" s="81"/>
    </row>
    <row r="542" spans="1:14" ht="11.25" customHeight="1">
      <c r="A542" s="81"/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</row>
    <row r="543" spans="1:14" s="136" customFormat="1" ht="21" customHeight="1">
      <c r="A543" s="552" t="s">
        <v>175</v>
      </c>
      <c r="B543" s="552"/>
      <c r="C543" s="552"/>
      <c r="D543" s="552"/>
      <c r="E543" s="552"/>
      <c r="F543" s="552"/>
      <c r="G543" s="552"/>
      <c r="H543" s="135"/>
      <c r="I543" s="135"/>
      <c r="J543" s="135"/>
      <c r="K543" s="135"/>
      <c r="L543" s="135"/>
      <c r="M543" s="135"/>
      <c r="N543" s="135"/>
    </row>
    <row r="544" spans="1:14" s="136" customFormat="1" ht="21" customHeight="1">
      <c r="A544" s="552" t="s">
        <v>176</v>
      </c>
      <c r="B544" s="552"/>
      <c r="C544" s="552"/>
      <c r="D544" s="552"/>
      <c r="E544" s="552"/>
      <c r="F544" s="552"/>
      <c r="G544" s="552"/>
      <c r="H544" s="135"/>
      <c r="I544" s="135"/>
      <c r="J544" s="135"/>
      <c r="K544" s="135"/>
      <c r="L544" s="135"/>
      <c r="M544" s="135"/>
      <c r="N544" s="135"/>
    </row>
    <row r="545" spans="1:14" ht="30.75" customHeight="1" thickBot="1">
      <c r="A545" s="81"/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</row>
    <row r="546" spans="1:7" ht="12">
      <c r="A546" s="528" t="s">
        <v>190</v>
      </c>
      <c r="B546" s="529"/>
      <c r="C546" s="529"/>
      <c r="D546" s="529"/>
      <c r="E546" s="529"/>
      <c r="F546" s="529"/>
      <c r="G546" s="530"/>
    </row>
    <row r="547" spans="1:7" ht="12">
      <c r="A547" s="531" t="s">
        <v>37</v>
      </c>
      <c r="B547" s="461"/>
      <c r="C547" s="461"/>
      <c r="D547" s="461"/>
      <c r="E547" s="461"/>
      <c r="F547" s="461"/>
      <c r="G547" s="532"/>
    </row>
    <row r="548" spans="1:7" ht="12">
      <c r="A548" s="533" t="s">
        <v>35</v>
      </c>
      <c r="B548" s="473"/>
      <c r="C548" s="473"/>
      <c r="D548" s="474"/>
      <c r="E548" s="13" t="s">
        <v>34</v>
      </c>
      <c r="F548" s="472" t="s">
        <v>36</v>
      </c>
      <c r="G548" s="534"/>
    </row>
    <row r="549" spans="1:7" ht="12.75" thickBot="1">
      <c r="A549" s="535"/>
      <c r="B549" s="536"/>
      <c r="C549" s="536"/>
      <c r="D549" s="536"/>
      <c r="E549" s="536"/>
      <c r="F549" s="536"/>
      <c r="G549" s="537"/>
    </row>
    <row r="550" spans="1:7" ht="12">
      <c r="A550" s="458" t="s">
        <v>46</v>
      </c>
      <c r="B550" s="459"/>
      <c r="C550" s="459"/>
      <c r="D550" s="459"/>
      <c r="E550" s="459"/>
      <c r="F550" s="459"/>
      <c r="G550" s="460"/>
    </row>
    <row r="551" spans="1:7" ht="12">
      <c r="A551" s="14" t="s">
        <v>1</v>
      </c>
      <c r="B551" s="544" t="s">
        <v>2</v>
      </c>
      <c r="C551" s="545"/>
      <c r="D551" s="545"/>
      <c r="E551" s="546"/>
      <c r="F551" s="518"/>
      <c r="G551" s="519"/>
    </row>
    <row r="552" spans="1:7" ht="12">
      <c r="A552" s="14" t="s">
        <v>3</v>
      </c>
      <c r="B552" s="544" t="s">
        <v>4</v>
      </c>
      <c r="C552" s="545"/>
      <c r="D552" s="545"/>
      <c r="E552" s="546"/>
      <c r="F552" s="518"/>
      <c r="G552" s="519"/>
    </row>
    <row r="553" spans="1:7" ht="12">
      <c r="A553" s="14" t="s">
        <v>5</v>
      </c>
      <c r="B553" s="544" t="s">
        <v>6</v>
      </c>
      <c r="C553" s="545"/>
      <c r="D553" s="545"/>
      <c r="E553" s="546"/>
      <c r="F553" s="512"/>
      <c r="G553" s="513"/>
    </row>
    <row r="554" spans="1:7" ht="12">
      <c r="A554" s="15" t="s">
        <v>7</v>
      </c>
      <c r="B554" s="544" t="s">
        <v>8</v>
      </c>
      <c r="C554" s="545"/>
      <c r="D554" s="545"/>
      <c r="E554" s="546"/>
      <c r="F554" s="518"/>
      <c r="G554" s="519"/>
    </row>
    <row r="555" spans="1:7" ht="12">
      <c r="A555" s="14" t="s">
        <v>9</v>
      </c>
      <c r="B555" s="544" t="s">
        <v>128</v>
      </c>
      <c r="C555" s="545"/>
      <c r="D555" s="545"/>
      <c r="E555" s="546"/>
      <c r="F555" s="555" t="s">
        <v>47</v>
      </c>
      <c r="G555" s="556"/>
    </row>
    <row r="556" spans="1:7" ht="12.75" thickBot="1">
      <c r="A556" s="538"/>
      <c r="B556" s="539"/>
      <c r="C556" s="539"/>
      <c r="D556" s="539"/>
      <c r="E556" s="539"/>
      <c r="F556" s="539"/>
      <c r="G556" s="540"/>
    </row>
    <row r="557" spans="1:7" ht="12">
      <c r="A557" s="541" t="s">
        <v>48</v>
      </c>
      <c r="B557" s="542"/>
      <c r="C557" s="542"/>
      <c r="D557" s="542"/>
      <c r="E557" s="542"/>
      <c r="F557" s="542"/>
      <c r="G557" s="543"/>
    </row>
    <row r="558" spans="1:7" ht="12">
      <c r="A558" s="16" t="s">
        <v>49</v>
      </c>
      <c r="B558" s="517" t="s">
        <v>10</v>
      </c>
      <c r="C558" s="517"/>
      <c r="D558" s="517"/>
      <c r="E558" s="517"/>
      <c r="F558" s="518" t="s">
        <v>53</v>
      </c>
      <c r="G558" s="519"/>
    </row>
    <row r="559" spans="1:7" ht="12">
      <c r="A559" s="14" t="s">
        <v>50</v>
      </c>
      <c r="B559" s="508" t="s">
        <v>177</v>
      </c>
      <c r="C559" s="508"/>
      <c r="D559" s="508"/>
      <c r="E559" s="508"/>
      <c r="F559" s="557" t="s">
        <v>79</v>
      </c>
      <c r="G559" s="558"/>
    </row>
    <row r="560" spans="1:7" ht="12">
      <c r="A560" s="14" t="s">
        <v>50</v>
      </c>
      <c r="B560" s="508" t="s">
        <v>52</v>
      </c>
      <c r="C560" s="508"/>
      <c r="D560" s="508"/>
      <c r="E560" s="508"/>
      <c r="F560" s="557" t="s">
        <v>79</v>
      </c>
      <c r="G560" s="558"/>
    </row>
    <row r="561" spans="1:7" ht="12">
      <c r="A561" s="14" t="s">
        <v>50</v>
      </c>
      <c r="B561" s="141" t="s">
        <v>51</v>
      </c>
      <c r="C561" s="142"/>
      <c r="D561" s="142"/>
      <c r="E561" s="143"/>
      <c r="F561" s="557" t="s">
        <v>79</v>
      </c>
      <c r="G561" s="558"/>
    </row>
    <row r="562" spans="1:7" ht="12.75" thickBot="1">
      <c r="A562" s="17" t="s">
        <v>50</v>
      </c>
      <c r="B562" s="522" t="s">
        <v>178</v>
      </c>
      <c r="C562" s="523"/>
      <c r="D562" s="523"/>
      <c r="E562" s="524"/>
      <c r="F562" s="559">
        <v>5</v>
      </c>
      <c r="G562" s="560"/>
    </row>
    <row r="563" spans="1:7" ht="12">
      <c r="A563" s="492" t="s">
        <v>55</v>
      </c>
      <c r="B563" s="493"/>
      <c r="C563" s="493"/>
      <c r="D563" s="493"/>
      <c r="E563" s="493"/>
      <c r="F563" s="493"/>
      <c r="G563" s="494"/>
    </row>
    <row r="564" spans="1:7" ht="12">
      <c r="A564" s="14" t="s">
        <v>1</v>
      </c>
      <c r="B564" s="508" t="s">
        <v>54</v>
      </c>
      <c r="C564" s="508"/>
      <c r="D564" s="508"/>
      <c r="E564" s="509"/>
      <c r="F564" s="510"/>
      <c r="G564" s="511"/>
    </row>
    <row r="565" spans="1:7" ht="12">
      <c r="A565" s="14" t="s">
        <v>3</v>
      </c>
      <c r="B565" s="508" t="s">
        <v>11</v>
      </c>
      <c r="C565" s="508"/>
      <c r="D565" s="508"/>
      <c r="E565" s="508"/>
      <c r="F565" s="512" t="s">
        <v>178</v>
      </c>
      <c r="G565" s="513"/>
    </row>
    <row r="566" spans="1:7" ht="12">
      <c r="A566" s="14" t="s">
        <v>5</v>
      </c>
      <c r="B566" s="508" t="s">
        <v>56</v>
      </c>
      <c r="C566" s="508"/>
      <c r="D566" s="508"/>
      <c r="E566" s="508"/>
      <c r="F566" s="512"/>
      <c r="G566" s="513"/>
    </row>
    <row r="567" spans="1:7" ht="12.75" thickBot="1">
      <c r="A567" s="514"/>
      <c r="B567" s="515"/>
      <c r="C567" s="515"/>
      <c r="D567" s="515"/>
      <c r="E567" s="515"/>
      <c r="F567" s="515"/>
      <c r="G567" s="516"/>
    </row>
    <row r="568" spans="1:7" ht="12">
      <c r="A568" s="458" t="s">
        <v>57</v>
      </c>
      <c r="B568" s="459"/>
      <c r="C568" s="459"/>
      <c r="D568" s="459"/>
      <c r="E568" s="459"/>
      <c r="F568" s="459"/>
      <c r="G568" s="460"/>
    </row>
    <row r="569" spans="1:7" ht="12">
      <c r="A569" s="19">
        <v>1</v>
      </c>
      <c r="B569" s="461" t="s">
        <v>12</v>
      </c>
      <c r="C569" s="461"/>
      <c r="D569" s="461"/>
      <c r="E569" s="461"/>
      <c r="F569" s="20" t="s">
        <v>13</v>
      </c>
      <c r="G569" s="21" t="s">
        <v>14</v>
      </c>
    </row>
    <row r="570" spans="1:7" ht="12">
      <c r="A570" s="22" t="s">
        <v>1</v>
      </c>
      <c r="B570" s="498" t="s">
        <v>58</v>
      </c>
      <c r="C570" s="498"/>
      <c r="D570" s="498"/>
      <c r="E570" s="498"/>
      <c r="F570" s="147"/>
      <c r="G570" s="118"/>
    </row>
    <row r="571" spans="1:7" ht="12" customHeight="1">
      <c r="A571" s="22" t="s">
        <v>3</v>
      </c>
      <c r="B571" s="498" t="s">
        <v>187</v>
      </c>
      <c r="C571" s="498"/>
      <c r="D571" s="498"/>
      <c r="E571" s="498"/>
      <c r="F571" s="145">
        <v>270</v>
      </c>
      <c r="G571" s="146">
        <f>F571*(D687)*$G$570/220</f>
        <v>0</v>
      </c>
    </row>
    <row r="572" spans="1:7" ht="12" customHeight="1">
      <c r="A572" s="499" t="s">
        <v>186</v>
      </c>
      <c r="B572" s="500"/>
      <c r="C572" s="500"/>
      <c r="D572" s="500"/>
      <c r="E572" s="501"/>
      <c r="F572" s="23"/>
      <c r="G572" s="24"/>
    </row>
    <row r="573" spans="1:7" ht="12">
      <c r="A573" s="502" t="s">
        <v>64</v>
      </c>
      <c r="B573" s="503"/>
      <c r="C573" s="503"/>
      <c r="D573" s="503"/>
      <c r="E573" s="503"/>
      <c r="F573" s="504"/>
      <c r="G573" s="25">
        <f>SUM(G570:G572)</f>
        <v>0</v>
      </c>
    </row>
    <row r="574" spans="1:7" ht="12.75" thickBot="1">
      <c r="A574" s="505"/>
      <c r="B574" s="506"/>
      <c r="C574" s="506"/>
      <c r="D574" s="506"/>
      <c r="E574" s="506"/>
      <c r="F574" s="506"/>
      <c r="G574" s="507"/>
    </row>
    <row r="575" spans="1:7" ht="12">
      <c r="A575" s="458" t="s">
        <v>87</v>
      </c>
      <c r="B575" s="459"/>
      <c r="C575" s="459"/>
      <c r="D575" s="459"/>
      <c r="E575" s="459"/>
      <c r="F575" s="459"/>
      <c r="G575" s="460"/>
    </row>
    <row r="576" spans="1:7" ht="12">
      <c r="A576" s="489"/>
      <c r="B576" s="490"/>
      <c r="C576" s="490"/>
      <c r="D576" s="490"/>
      <c r="E576" s="490"/>
      <c r="F576" s="490"/>
      <c r="G576" s="491"/>
    </row>
    <row r="577" spans="1:7" ht="12">
      <c r="A577" s="19" t="s">
        <v>94</v>
      </c>
      <c r="B577" s="461" t="s">
        <v>75</v>
      </c>
      <c r="C577" s="461"/>
      <c r="D577" s="461"/>
      <c r="E577" s="461"/>
      <c r="F577" s="20" t="s">
        <v>13</v>
      </c>
      <c r="G577" s="21" t="s">
        <v>14</v>
      </c>
    </row>
    <row r="578" spans="1:7" ht="12">
      <c r="A578" s="18" t="s">
        <v>1</v>
      </c>
      <c r="B578" s="430" t="s">
        <v>23</v>
      </c>
      <c r="C578" s="430"/>
      <c r="D578" s="430"/>
      <c r="E578" s="430"/>
      <c r="F578" s="27">
        <v>0.2</v>
      </c>
      <c r="G578" s="24">
        <f>$G$29*F578</f>
        <v>0</v>
      </c>
    </row>
    <row r="579" spans="1:7" ht="12">
      <c r="A579" s="18" t="s">
        <v>3</v>
      </c>
      <c r="B579" s="430" t="s">
        <v>24</v>
      </c>
      <c r="C579" s="430"/>
      <c r="D579" s="430"/>
      <c r="E579" s="430"/>
      <c r="F579" s="27">
        <v>0.015</v>
      </c>
      <c r="G579" s="24">
        <f>$G$29*F579</f>
        <v>0</v>
      </c>
    </row>
    <row r="580" spans="1:7" ht="12">
      <c r="A580" s="18" t="s">
        <v>5</v>
      </c>
      <c r="B580" s="430" t="s">
        <v>25</v>
      </c>
      <c r="C580" s="430"/>
      <c r="D580" s="430"/>
      <c r="E580" s="430"/>
      <c r="F580" s="27">
        <v>0.01</v>
      </c>
      <c r="G580" s="24">
        <f>$G$29*F580</f>
        <v>0</v>
      </c>
    </row>
    <row r="581" spans="1:7" ht="12">
      <c r="A581" s="18" t="s">
        <v>7</v>
      </c>
      <c r="B581" s="430" t="s">
        <v>26</v>
      </c>
      <c r="C581" s="430"/>
      <c r="D581" s="430"/>
      <c r="E581" s="430"/>
      <c r="F581" s="27">
        <v>0.002</v>
      </c>
      <c r="G581" s="24">
        <f>$G$29*F581</f>
        <v>0</v>
      </c>
    </row>
    <row r="582" spans="1:7" ht="12">
      <c r="A582" s="18" t="s">
        <v>9</v>
      </c>
      <c r="B582" s="430" t="s">
        <v>39</v>
      </c>
      <c r="C582" s="430"/>
      <c r="D582" s="430"/>
      <c r="E582" s="430"/>
      <c r="F582" s="27">
        <v>0.025</v>
      </c>
      <c r="G582" s="24">
        <f>$G$29*0.025</f>
        <v>0</v>
      </c>
    </row>
    <row r="583" spans="1:7" ht="12">
      <c r="A583" s="18" t="s">
        <v>15</v>
      </c>
      <c r="B583" s="430" t="s">
        <v>27</v>
      </c>
      <c r="C583" s="430"/>
      <c r="D583" s="430"/>
      <c r="E583" s="430"/>
      <c r="F583" s="29">
        <v>0.08</v>
      </c>
      <c r="G583" s="24">
        <f>$G$29*F583</f>
        <v>0</v>
      </c>
    </row>
    <row r="584" spans="1:7" ht="12">
      <c r="A584" s="18" t="s">
        <v>16</v>
      </c>
      <c r="B584" s="430" t="s">
        <v>129</v>
      </c>
      <c r="C584" s="430"/>
      <c r="D584" s="430"/>
      <c r="E584" s="430"/>
      <c r="F584" s="27">
        <v>0.02</v>
      </c>
      <c r="G584" s="24">
        <f>$G$29*F584</f>
        <v>0</v>
      </c>
    </row>
    <row r="585" spans="1:7" ht="12">
      <c r="A585" s="18" t="s">
        <v>17</v>
      </c>
      <c r="B585" s="430" t="s">
        <v>28</v>
      </c>
      <c r="C585" s="430"/>
      <c r="D585" s="430"/>
      <c r="E585" s="430"/>
      <c r="F585" s="27">
        <v>0.006</v>
      </c>
      <c r="G585" s="24">
        <f>$G$29*F585</f>
        <v>0</v>
      </c>
    </row>
    <row r="586" spans="1:7" ht="12">
      <c r="A586" s="496" t="s">
        <v>67</v>
      </c>
      <c r="B586" s="497"/>
      <c r="C586" s="497"/>
      <c r="D586" s="497"/>
      <c r="E586" s="497"/>
      <c r="F586" s="30">
        <f>SUM(F578:F585)</f>
        <v>0.358</v>
      </c>
      <c r="G586" s="25">
        <f>SUM(G578:G585)</f>
        <v>0</v>
      </c>
    </row>
    <row r="587" spans="1:7" ht="12">
      <c r="A587" s="489"/>
      <c r="B587" s="490"/>
      <c r="C587" s="490"/>
      <c r="D587" s="490"/>
      <c r="E587" s="490"/>
      <c r="F587" s="490"/>
      <c r="G587" s="491"/>
    </row>
    <row r="588" spans="1:7" ht="12">
      <c r="A588" s="19" t="s">
        <v>96</v>
      </c>
      <c r="B588" s="461" t="s">
        <v>95</v>
      </c>
      <c r="C588" s="461"/>
      <c r="D588" s="461"/>
      <c r="E588" s="461"/>
      <c r="F588" s="20" t="s">
        <v>13</v>
      </c>
      <c r="G588" s="21" t="s">
        <v>14</v>
      </c>
    </row>
    <row r="589" spans="1:7" ht="12">
      <c r="A589" s="18" t="s">
        <v>1</v>
      </c>
      <c r="B589" s="430" t="s">
        <v>29</v>
      </c>
      <c r="C589" s="430"/>
      <c r="D589" s="430"/>
      <c r="E589" s="430"/>
      <c r="F589" s="27">
        <v>0.08333</v>
      </c>
      <c r="G589" s="24">
        <f>SUM($G$29*F589)</f>
        <v>0</v>
      </c>
    </row>
    <row r="590" spans="1:7" ht="12">
      <c r="A590" s="18" t="s">
        <v>3</v>
      </c>
      <c r="B590" s="430" t="s">
        <v>31</v>
      </c>
      <c r="C590" s="430"/>
      <c r="D590" s="430"/>
      <c r="E590" s="430"/>
      <c r="F590" s="27">
        <v>0.0833</v>
      </c>
      <c r="G590" s="33">
        <f>G573*F590</f>
        <v>0</v>
      </c>
    </row>
    <row r="591" spans="1:7" ht="12">
      <c r="A591" s="18" t="s">
        <v>5</v>
      </c>
      <c r="B591" s="430" t="s">
        <v>70</v>
      </c>
      <c r="C591" s="430"/>
      <c r="D591" s="430"/>
      <c r="E591" s="430"/>
      <c r="F591" s="27">
        <f>1/3/12</f>
        <v>0.02778</v>
      </c>
      <c r="G591" s="24">
        <f>SUM($G$29*F591)</f>
        <v>0</v>
      </c>
    </row>
    <row r="592" spans="1:7" ht="12">
      <c r="A592" s="18" t="s">
        <v>7</v>
      </c>
      <c r="B592" s="430" t="s">
        <v>139</v>
      </c>
      <c r="C592" s="430"/>
      <c r="D592" s="430"/>
      <c r="E592" s="430"/>
      <c r="F592" s="36">
        <f>7/30/12</f>
        <v>0.01944</v>
      </c>
      <c r="G592" s="24">
        <f>(G573)*F592</f>
        <v>0</v>
      </c>
    </row>
    <row r="593" spans="1:7" ht="12">
      <c r="A593" s="18" t="s">
        <v>9</v>
      </c>
      <c r="B593" s="430" t="s">
        <v>140</v>
      </c>
      <c r="C593" s="430"/>
      <c r="D593" s="430"/>
      <c r="E593" s="430"/>
      <c r="F593" s="27">
        <f>5/30/12</f>
        <v>0.01389</v>
      </c>
      <c r="G593" s="33">
        <f>G573*F593</f>
        <v>0</v>
      </c>
    </row>
    <row r="594" spans="1:7" ht="12">
      <c r="A594" s="18" t="s">
        <v>15</v>
      </c>
      <c r="B594" s="430" t="s">
        <v>141</v>
      </c>
      <c r="C594" s="430"/>
      <c r="D594" s="430"/>
      <c r="E594" s="430"/>
      <c r="F594" s="27">
        <f>5/30/12*0.015</f>
        <v>0.00021</v>
      </c>
      <c r="G594" s="33">
        <f>G573*F594</f>
        <v>0</v>
      </c>
    </row>
    <row r="595" spans="1:7" ht="12">
      <c r="A595" s="18" t="s">
        <v>16</v>
      </c>
      <c r="B595" s="430" t="s">
        <v>142</v>
      </c>
      <c r="C595" s="430"/>
      <c r="D595" s="430"/>
      <c r="E595" s="430"/>
      <c r="F595" s="27">
        <f>1/30/12</f>
        <v>0.00278</v>
      </c>
      <c r="G595" s="33">
        <f>G573*F595</f>
        <v>0</v>
      </c>
    </row>
    <row r="596" spans="1:7" ht="12">
      <c r="A596" s="18" t="s">
        <v>17</v>
      </c>
      <c r="B596" s="430" t="s">
        <v>143</v>
      </c>
      <c r="C596" s="430"/>
      <c r="D596" s="430"/>
      <c r="E596" s="430"/>
      <c r="F596" s="27">
        <f>15/30/12*0.08</f>
        <v>0.00333</v>
      </c>
      <c r="G596" s="33">
        <f>G573*F596</f>
        <v>0</v>
      </c>
    </row>
    <row r="597" spans="1:7" ht="12">
      <c r="A597" s="18" t="s">
        <v>98</v>
      </c>
      <c r="B597" s="430" t="s">
        <v>22</v>
      </c>
      <c r="C597" s="430"/>
      <c r="D597" s="430"/>
      <c r="E597" s="430"/>
      <c r="F597" s="27"/>
      <c r="G597" s="33">
        <f>G573*F597</f>
        <v>0</v>
      </c>
    </row>
    <row r="598" spans="1:7" ht="12">
      <c r="A598" s="18"/>
      <c r="B598" s="485" t="s">
        <v>103</v>
      </c>
      <c r="C598" s="485"/>
      <c r="D598" s="485"/>
      <c r="E598" s="485"/>
      <c r="F598" s="37">
        <f>SUM(F589:F597)</f>
        <v>0.23406</v>
      </c>
      <c r="G598" s="38">
        <f>SUM($G$29*F598)</f>
        <v>0</v>
      </c>
    </row>
    <row r="599" spans="1:7" ht="12">
      <c r="A599" s="39" t="s">
        <v>99</v>
      </c>
      <c r="B599" s="430" t="s">
        <v>97</v>
      </c>
      <c r="C599" s="430"/>
      <c r="D599" s="430"/>
      <c r="E599" s="430"/>
      <c r="F599" s="27">
        <f>F586*F598</f>
        <v>0.08379</v>
      </c>
      <c r="G599" s="24">
        <f>F599*G573</f>
        <v>0</v>
      </c>
    </row>
    <row r="600" spans="1:7" ht="12">
      <c r="A600" s="484" t="s">
        <v>104</v>
      </c>
      <c r="B600" s="485"/>
      <c r="C600" s="485"/>
      <c r="D600" s="485"/>
      <c r="E600" s="485"/>
      <c r="F600" s="41">
        <f>SUM(F598:F599)</f>
        <v>0.31785</v>
      </c>
      <c r="G600" s="25">
        <f>G598+G599</f>
        <v>0</v>
      </c>
    </row>
    <row r="601" spans="1:7" ht="12">
      <c r="A601" s="554"/>
      <c r="B601" s="554"/>
      <c r="C601" s="554"/>
      <c r="D601" s="554"/>
      <c r="E601" s="554"/>
      <c r="F601" s="554"/>
      <c r="G601" s="554"/>
    </row>
    <row r="602" spans="1:7" ht="12">
      <c r="A602" s="144"/>
      <c r="B602" s="144"/>
      <c r="C602" s="144"/>
      <c r="D602" s="144"/>
      <c r="E602" s="144"/>
      <c r="F602" s="144"/>
      <c r="G602" s="144"/>
    </row>
    <row r="603" spans="1:7" ht="12">
      <c r="A603" s="144"/>
      <c r="B603" s="144"/>
      <c r="C603" s="144"/>
      <c r="D603" s="144"/>
      <c r="E603" s="144"/>
      <c r="F603" s="144"/>
      <c r="G603" s="144"/>
    </row>
    <row r="604" spans="1:7" ht="12">
      <c r="A604" s="144"/>
      <c r="B604" s="144"/>
      <c r="C604" s="144"/>
      <c r="D604" s="144"/>
      <c r="E604" s="144"/>
      <c r="F604" s="144"/>
      <c r="G604" s="144"/>
    </row>
    <row r="605" spans="1:7" ht="11.25" customHeight="1">
      <c r="A605" s="81"/>
      <c r="B605" s="81"/>
      <c r="C605" s="81"/>
      <c r="D605" s="81"/>
      <c r="E605" s="81"/>
      <c r="F605" s="81"/>
      <c r="G605" s="81"/>
    </row>
    <row r="606" spans="1:14" ht="11.25" customHeight="1">
      <c r="A606" s="81"/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</row>
    <row r="607" spans="1:14" s="136" customFormat="1" ht="21" customHeight="1">
      <c r="A607" s="552" t="s">
        <v>175</v>
      </c>
      <c r="B607" s="552"/>
      <c r="C607" s="552"/>
      <c r="D607" s="552"/>
      <c r="E607" s="552"/>
      <c r="F607" s="552"/>
      <c r="G607" s="552"/>
      <c r="H607" s="135"/>
      <c r="I607" s="135"/>
      <c r="J607" s="135"/>
      <c r="K607" s="135"/>
      <c r="L607" s="135"/>
      <c r="M607" s="135"/>
      <c r="N607" s="135"/>
    </row>
    <row r="608" spans="1:14" s="136" customFormat="1" ht="21" customHeight="1">
      <c r="A608" s="552" t="s">
        <v>176</v>
      </c>
      <c r="B608" s="552"/>
      <c r="C608" s="552"/>
      <c r="D608" s="552"/>
      <c r="E608" s="552"/>
      <c r="F608" s="552"/>
      <c r="G608" s="552"/>
      <c r="H608" s="135"/>
      <c r="I608" s="135"/>
      <c r="J608" s="135"/>
      <c r="K608" s="135"/>
      <c r="L608" s="135"/>
      <c r="M608" s="135"/>
      <c r="N608" s="135"/>
    </row>
    <row r="609" spans="1:14" ht="30.75" customHeight="1">
      <c r="A609" s="81"/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</row>
    <row r="610" spans="1:7" ht="12">
      <c r="A610" s="18" t="s">
        <v>1</v>
      </c>
      <c r="B610" s="430" t="s">
        <v>144</v>
      </c>
      <c r="C610" s="430"/>
      <c r="D610" s="430"/>
      <c r="E610" s="430"/>
      <c r="F610" s="27">
        <f>4/12*0.02</f>
        <v>0.00667</v>
      </c>
      <c r="G610" s="33">
        <f>G573*F610</f>
        <v>0</v>
      </c>
    </row>
    <row r="611" spans="1:7" ht="12">
      <c r="A611" s="18" t="s">
        <v>3</v>
      </c>
      <c r="B611" s="430" t="s">
        <v>145</v>
      </c>
      <c r="C611" s="430"/>
      <c r="D611" s="430"/>
      <c r="E611" s="430"/>
      <c r="F611" s="27">
        <f>0.1111*0.02*4/12</f>
        <v>0.00074</v>
      </c>
      <c r="G611" s="33">
        <f>G573*F611</f>
        <v>0</v>
      </c>
    </row>
    <row r="612" spans="1:7" ht="12">
      <c r="A612" s="18"/>
      <c r="B612" s="485" t="s">
        <v>103</v>
      </c>
      <c r="C612" s="485"/>
      <c r="D612" s="485"/>
      <c r="E612" s="485"/>
      <c r="F612" s="37">
        <f>SUM(F610:F611)</f>
        <v>0.00741</v>
      </c>
      <c r="G612" s="38">
        <f>SUM($G$29*F612)</f>
        <v>0</v>
      </c>
    </row>
    <row r="613" spans="1:7" ht="12">
      <c r="A613" s="18" t="s">
        <v>5</v>
      </c>
      <c r="B613" s="430" t="s">
        <v>101</v>
      </c>
      <c r="C613" s="430"/>
      <c r="D613" s="430"/>
      <c r="E613" s="430"/>
      <c r="F613" s="42">
        <f>F612*F586</f>
        <v>0.00265</v>
      </c>
      <c r="G613" s="24">
        <f>F613*G573</f>
        <v>0</v>
      </c>
    </row>
    <row r="614" spans="1:7" ht="12">
      <c r="A614" s="484" t="s">
        <v>71</v>
      </c>
      <c r="B614" s="485"/>
      <c r="C614" s="485"/>
      <c r="D614" s="485"/>
      <c r="E614" s="485"/>
      <c r="F614" s="41">
        <f>SUM(F612:F613)</f>
        <v>0.01006</v>
      </c>
      <c r="G614" s="25">
        <f>SUM(G612:G613)</f>
        <v>0</v>
      </c>
    </row>
    <row r="615" spans="1:7" ht="12">
      <c r="A615" s="489"/>
      <c r="B615" s="490"/>
      <c r="C615" s="490"/>
      <c r="D615" s="490"/>
      <c r="E615" s="490"/>
      <c r="F615" s="490"/>
      <c r="G615" s="491"/>
    </row>
    <row r="616" spans="1:7" ht="12">
      <c r="A616" s="19" t="s">
        <v>102</v>
      </c>
      <c r="B616" s="461" t="s">
        <v>72</v>
      </c>
      <c r="C616" s="461"/>
      <c r="D616" s="461"/>
      <c r="E616" s="461"/>
      <c r="F616" s="20" t="s">
        <v>13</v>
      </c>
      <c r="G616" s="21" t="s">
        <v>14</v>
      </c>
    </row>
    <row r="617" spans="1:7" ht="12">
      <c r="A617" s="18" t="s">
        <v>1</v>
      </c>
      <c r="B617" s="430" t="s">
        <v>146</v>
      </c>
      <c r="C617" s="430"/>
      <c r="D617" s="430"/>
      <c r="E617" s="430"/>
      <c r="F617" s="36">
        <f>0.05*1/12</f>
        <v>0.00417</v>
      </c>
      <c r="G617" s="24">
        <f>($G$29)*F617</f>
        <v>0</v>
      </c>
    </row>
    <row r="618" spans="1:7" ht="12">
      <c r="A618" s="18" t="s">
        <v>3</v>
      </c>
      <c r="B618" s="430" t="s">
        <v>147</v>
      </c>
      <c r="C618" s="430"/>
      <c r="D618" s="430"/>
      <c r="E618" s="430"/>
      <c r="F618" s="36">
        <f>0.02*1/12</f>
        <v>0.00167</v>
      </c>
      <c r="G618" s="24">
        <f>($G$29)*F618</f>
        <v>0</v>
      </c>
    </row>
    <row r="619" spans="1:7" ht="12">
      <c r="A619" s="18" t="s">
        <v>5</v>
      </c>
      <c r="B619" s="430" t="s">
        <v>148</v>
      </c>
      <c r="C619" s="430"/>
      <c r="D619" s="430"/>
      <c r="E619" s="430"/>
      <c r="F619" s="36">
        <f>1*0.4*0.08</f>
        <v>0.032</v>
      </c>
      <c r="G619" s="24">
        <f>($G$29)*F619</f>
        <v>0</v>
      </c>
    </row>
    <row r="620" spans="1:7" ht="12">
      <c r="A620" s="18" t="s">
        <v>7</v>
      </c>
      <c r="B620" s="430" t="s">
        <v>149</v>
      </c>
      <c r="C620" s="430"/>
      <c r="D620" s="430"/>
      <c r="E620" s="430"/>
      <c r="F620" s="27">
        <f>1*0.1*0.08</f>
        <v>0.008</v>
      </c>
      <c r="G620" s="24">
        <f>($G$29)*F620</f>
        <v>0</v>
      </c>
    </row>
    <row r="621" spans="1:7" ht="12">
      <c r="A621" s="484" t="s">
        <v>103</v>
      </c>
      <c r="B621" s="485"/>
      <c r="C621" s="485"/>
      <c r="D621" s="485"/>
      <c r="E621" s="485"/>
      <c r="F621" s="43">
        <f>SUM(F617:F620)</f>
        <v>0.04584</v>
      </c>
      <c r="G621" s="38">
        <f>SUM(G617:G620)</f>
        <v>0</v>
      </c>
    </row>
    <row r="622" spans="1:7" ht="12">
      <c r="A622" s="18" t="s">
        <v>9</v>
      </c>
      <c r="B622" s="430" t="s">
        <v>105</v>
      </c>
      <c r="C622" s="430"/>
      <c r="D622" s="430"/>
      <c r="E622" s="430"/>
      <c r="F622" s="42">
        <f>F583*F617</f>
        <v>0.00033</v>
      </c>
      <c r="G622" s="24">
        <f>F622*$G$29</f>
        <v>0</v>
      </c>
    </row>
    <row r="623" spans="1:7" ht="12">
      <c r="A623" s="44" t="s">
        <v>15</v>
      </c>
      <c r="B623" s="486" t="s">
        <v>106</v>
      </c>
      <c r="C623" s="487"/>
      <c r="D623" s="487"/>
      <c r="E623" s="488"/>
      <c r="F623" s="45">
        <f>F583*F596</f>
        <v>0.00027</v>
      </c>
      <c r="G623" s="46">
        <f>F623*$G$29</f>
        <v>0</v>
      </c>
    </row>
    <row r="624" spans="1:7" ht="12">
      <c r="A624" s="484" t="s">
        <v>73</v>
      </c>
      <c r="B624" s="485"/>
      <c r="C624" s="485"/>
      <c r="D624" s="485"/>
      <c r="E624" s="485"/>
      <c r="F624" s="41">
        <f>SUM(F621:F623)</f>
        <v>0.04644</v>
      </c>
      <c r="G624" s="25">
        <f>SUM(G621:G623)</f>
        <v>0</v>
      </c>
    </row>
    <row r="625" spans="1:7" ht="12">
      <c r="A625" s="489"/>
      <c r="B625" s="490"/>
      <c r="C625" s="490"/>
      <c r="D625" s="490"/>
      <c r="E625" s="490"/>
      <c r="F625" s="490"/>
      <c r="G625" s="491"/>
    </row>
    <row r="626" spans="1:7" ht="12">
      <c r="A626" s="492" t="s">
        <v>40</v>
      </c>
      <c r="B626" s="493"/>
      <c r="C626" s="493"/>
      <c r="D626" s="493"/>
      <c r="E626" s="493"/>
      <c r="F626" s="493"/>
      <c r="G626" s="494"/>
    </row>
    <row r="627" spans="1:7" ht="12">
      <c r="A627" s="19">
        <v>2</v>
      </c>
      <c r="B627" s="461" t="s">
        <v>74</v>
      </c>
      <c r="C627" s="461"/>
      <c r="D627" s="461"/>
      <c r="E627" s="461"/>
      <c r="F627" s="47" t="s">
        <v>13</v>
      </c>
      <c r="G627" s="48" t="s">
        <v>14</v>
      </c>
    </row>
    <row r="628" spans="1:7" ht="12">
      <c r="A628" s="49" t="s">
        <v>90</v>
      </c>
      <c r="B628" s="481" t="s">
        <v>75</v>
      </c>
      <c r="C628" s="482"/>
      <c r="D628" s="482"/>
      <c r="E628" s="482"/>
      <c r="F628" s="50">
        <f>F586</f>
        <v>0.358</v>
      </c>
      <c r="G628" s="51">
        <f>G586</f>
        <v>0</v>
      </c>
    </row>
    <row r="629" spans="1:7" ht="12">
      <c r="A629" s="49" t="s">
        <v>91</v>
      </c>
      <c r="B629" s="481" t="s">
        <v>95</v>
      </c>
      <c r="C629" s="482"/>
      <c r="D629" s="482"/>
      <c r="E629" s="482"/>
      <c r="F629" s="50">
        <f>F600</f>
        <v>0.31785</v>
      </c>
      <c r="G629" s="51">
        <f>G600</f>
        <v>0</v>
      </c>
    </row>
    <row r="630" spans="1:7" ht="12">
      <c r="A630" s="49" t="s">
        <v>92</v>
      </c>
      <c r="B630" s="481" t="s">
        <v>76</v>
      </c>
      <c r="C630" s="482"/>
      <c r="D630" s="482"/>
      <c r="E630" s="482"/>
      <c r="F630" s="50">
        <f>F614</f>
        <v>0.01006</v>
      </c>
      <c r="G630" s="51">
        <f>G614</f>
        <v>0</v>
      </c>
    </row>
    <row r="631" spans="1:7" ht="12">
      <c r="A631" s="49" t="s">
        <v>93</v>
      </c>
      <c r="B631" s="481" t="s">
        <v>72</v>
      </c>
      <c r="C631" s="482"/>
      <c r="D631" s="482"/>
      <c r="E631" s="482"/>
      <c r="F631" s="50">
        <f>F624</f>
        <v>0.04644</v>
      </c>
      <c r="G631" s="51">
        <f>G624</f>
        <v>0</v>
      </c>
    </row>
    <row r="632" spans="1:7" ht="12">
      <c r="A632" s="453" t="s">
        <v>77</v>
      </c>
      <c r="B632" s="454"/>
      <c r="C632" s="454"/>
      <c r="D632" s="454"/>
      <c r="E632" s="483"/>
      <c r="F632" s="41">
        <f>SUM(F628:F631)</f>
        <v>0.73235</v>
      </c>
      <c r="G632" s="52">
        <f>SUM(G628:G631)</f>
        <v>0</v>
      </c>
    </row>
    <row r="633" spans="1:7" ht="12.75" thickBot="1">
      <c r="A633" s="455"/>
      <c r="B633" s="456"/>
      <c r="C633" s="456"/>
      <c r="D633" s="456"/>
      <c r="E633" s="456"/>
      <c r="F633" s="456"/>
      <c r="G633" s="457"/>
    </row>
    <row r="634" spans="1:7" ht="12">
      <c r="A634" s="458" t="s">
        <v>88</v>
      </c>
      <c r="B634" s="459"/>
      <c r="C634" s="459"/>
      <c r="D634" s="459"/>
      <c r="E634" s="459"/>
      <c r="F634" s="459"/>
      <c r="G634" s="460"/>
    </row>
    <row r="635" spans="1:7" ht="12">
      <c r="A635" s="19">
        <v>3</v>
      </c>
      <c r="B635" s="461" t="s">
        <v>69</v>
      </c>
      <c r="C635" s="461"/>
      <c r="D635" s="461"/>
      <c r="E635" s="461"/>
      <c r="F635" s="20" t="s">
        <v>13</v>
      </c>
      <c r="G635" s="21" t="s">
        <v>14</v>
      </c>
    </row>
    <row r="636" spans="1:7" ht="12">
      <c r="A636" s="18" t="s">
        <v>1</v>
      </c>
      <c r="B636" s="430" t="s">
        <v>68</v>
      </c>
      <c r="C636" s="430"/>
      <c r="D636" s="430"/>
      <c r="E636" s="430"/>
      <c r="F636" s="139"/>
      <c r="G636" s="118"/>
    </row>
    <row r="637" spans="1:7" ht="12">
      <c r="A637" s="18" t="s">
        <v>3</v>
      </c>
      <c r="B637" s="430" t="s">
        <v>112</v>
      </c>
      <c r="C637" s="430"/>
      <c r="D637" s="430"/>
      <c r="E637" s="430"/>
      <c r="F637" s="139"/>
      <c r="G637" s="118"/>
    </row>
    <row r="638" spans="1:7" ht="12">
      <c r="A638" s="18" t="s">
        <v>5</v>
      </c>
      <c r="B638" s="430" t="s">
        <v>60</v>
      </c>
      <c r="C638" s="430"/>
      <c r="D638" s="430"/>
      <c r="E638" s="430"/>
      <c r="F638" s="139"/>
      <c r="G638" s="118"/>
    </row>
    <row r="639" spans="1:7" ht="12">
      <c r="A639" s="18" t="s">
        <v>7</v>
      </c>
      <c r="B639" s="430" t="s">
        <v>59</v>
      </c>
      <c r="C639" s="430"/>
      <c r="D639" s="430"/>
      <c r="E639" s="430"/>
      <c r="F639" s="139"/>
      <c r="G639" s="118"/>
    </row>
    <row r="640" spans="1:7" ht="12">
      <c r="A640" s="18" t="s">
        <v>9</v>
      </c>
      <c r="B640" s="430" t="s">
        <v>61</v>
      </c>
      <c r="C640" s="430"/>
      <c r="D640" s="430"/>
      <c r="E640" s="430"/>
      <c r="F640" s="139"/>
      <c r="G640" s="118"/>
    </row>
    <row r="641" spans="1:7" ht="12">
      <c r="A641" s="18" t="s">
        <v>15</v>
      </c>
      <c r="B641" s="430" t="s">
        <v>18</v>
      </c>
      <c r="C641" s="430"/>
      <c r="D641" s="430"/>
      <c r="E641" s="430"/>
      <c r="F641" s="139"/>
      <c r="G641" s="118"/>
    </row>
    <row r="642" spans="1:7" ht="12">
      <c r="A642" s="18" t="s">
        <v>16</v>
      </c>
      <c r="B642" s="430" t="s">
        <v>62</v>
      </c>
      <c r="C642" s="430"/>
      <c r="D642" s="430"/>
      <c r="E642" s="430"/>
      <c r="F642" s="139"/>
      <c r="G642" s="118"/>
    </row>
    <row r="643" spans="1:7" ht="12">
      <c r="A643" s="18" t="s">
        <v>17</v>
      </c>
      <c r="B643" s="430" t="s">
        <v>108</v>
      </c>
      <c r="C643" s="430"/>
      <c r="D643" s="430"/>
      <c r="E643" s="430"/>
      <c r="F643" s="139"/>
      <c r="G643" s="118"/>
    </row>
    <row r="644" spans="1:7" ht="12">
      <c r="A644" s="18" t="s">
        <v>110</v>
      </c>
      <c r="B644" s="430" t="s">
        <v>109</v>
      </c>
      <c r="C644" s="430"/>
      <c r="D644" s="430"/>
      <c r="E644" s="430"/>
      <c r="F644" s="139"/>
      <c r="G644" s="118"/>
    </row>
    <row r="645" spans="1:7" ht="12">
      <c r="A645" s="18" t="s">
        <v>98</v>
      </c>
      <c r="B645" s="430" t="s">
        <v>22</v>
      </c>
      <c r="C645" s="430"/>
      <c r="D645" s="430"/>
      <c r="E645" s="430"/>
      <c r="F645" s="139"/>
      <c r="G645" s="118"/>
    </row>
    <row r="646" spans="1:7" ht="12">
      <c r="A646" s="478" t="s">
        <v>65</v>
      </c>
      <c r="B646" s="479"/>
      <c r="C646" s="479"/>
      <c r="D646" s="479"/>
      <c r="E646" s="479"/>
      <c r="F646" s="480"/>
      <c r="G646" s="53">
        <f>SUM(G636:G645)</f>
        <v>0</v>
      </c>
    </row>
    <row r="647" spans="1:7" ht="12.75" thickBot="1">
      <c r="A647" s="475"/>
      <c r="B647" s="476"/>
      <c r="C647" s="476"/>
      <c r="D647" s="476"/>
      <c r="E647" s="476"/>
      <c r="F647" s="476"/>
      <c r="G647" s="477"/>
    </row>
    <row r="648" spans="1:7" ht="12">
      <c r="A648" s="458" t="s">
        <v>89</v>
      </c>
      <c r="B648" s="459"/>
      <c r="C648" s="459"/>
      <c r="D648" s="459"/>
      <c r="E648" s="459"/>
      <c r="F648" s="459"/>
      <c r="G648" s="460"/>
    </row>
    <row r="649" spans="1:7" ht="12">
      <c r="A649" s="19">
        <v>4</v>
      </c>
      <c r="B649" s="461" t="s">
        <v>19</v>
      </c>
      <c r="C649" s="461"/>
      <c r="D649" s="461"/>
      <c r="E649" s="461"/>
      <c r="F649" s="20" t="s">
        <v>13</v>
      </c>
      <c r="G649" s="21" t="s">
        <v>14</v>
      </c>
    </row>
    <row r="650" spans="1:7" ht="12">
      <c r="A650" s="18" t="s">
        <v>1</v>
      </c>
      <c r="B650" s="430" t="s">
        <v>38</v>
      </c>
      <c r="C650" s="430"/>
      <c r="D650" s="430"/>
      <c r="E650" s="430"/>
      <c r="F650" s="138"/>
      <c r="G650" s="118"/>
    </row>
    <row r="651" spans="1:7" ht="12">
      <c r="A651" s="18" t="s">
        <v>3</v>
      </c>
      <c r="B651" s="430" t="s">
        <v>63</v>
      </c>
      <c r="C651" s="430"/>
      <c r="D651" s="430"/>
      <c r="E651" s="430"/>
      <c r="F651" s="138"/>
      <c r="G651" s="118"/>
    </row>
    <row r="652" spans="1:7" ht="12">
      <c r="A652" s="18" t="s">
        <v>5</v>
      </c>
      <c r="B652" s="430" t="s">
        <v>20</v>
      </c>
      <c r="C652" s="430"/>
      <c r="D652" s="430"/>
      <c r="E652" s="430"/>
      <c r="F652" s="138"/>
      <c r="G652" s="118"/>
    </row>
    <row r="653" spans="1:7" ht="12">
      <c r="A653" s="18" t="s">
        <v>7</v>
      </c>
      <c r="B653" s="430" t="s">
        <v>21</v>
      </c>
      <c r="C653" s="430"/>
      <c r="D653" s="430"/>
      <c r="E653" s="430"/>
      <c r="F653" s="138"/>
      <c r="G653" s="118"/>
    </row>
    <row r="654" spans="1:7" ht="12">
      <c r="A654" s="18" t="s">
        <v>7</v>
      </c>
      <c r="B654" s="430" t="s">
        <v>111</v>
      </c>
      <c r="C654" s="430"/>
      <c r="D654" s="430"/>
      <c r="E654" s="430"/>
      <c r="F654" s="138"/>
      <c r="G654" s="118"/>
    </row>
    <row r="655" spans="1:7" ht="12">
      <c r="A655" s="18" t="s">
        <v>15</v>
      </c>
      <c r="B655" s="430" t="s">
        <v>107</v>
      </c>
      <c r="C655" s="430"/>
      <c r="D655" s="430"/>
      <c r="E655" s="430"/>
      <c r="F655" s="138"/>
      <c r="G655" s="118"/>
    </row>
    <row r="656" spans="1:7" ht="12">
      <c r="A656" s="18" t="s">
        <v>16</v>
      </c>
      <c r="B656" s="430" t="s">
        <v>22</v>
      </c>
      <c r="C656" s="430"/>
      <c r="D656" s="430"/>
      <c r="E656" s="430"/>
      <c r="F656" s="138"/>
      <c r="G656" s="118"/>
    </row>
    <row r="657" spans="1:7" ht="12">
      <c r="A657" s="453" t="s">
        <v>66</v>
      </c>
      <c r="B657" s="454"/>
      <c r="C657" s="454"/>
      <c r="D657" s="454"/>
      <c r="E657" s="454"/>
      <c r="F657" s="464"/>
      <c r="G657" s="25">
        <f>SUM(G650:G656)</f>
        <v>0</v>
      </c>
    </row>
    <row r="658" spans="1:7" ht="12.75" thickBot="1">
      <c r="A658" s="465"/>
      <c r="B658" s="466"/>
      <c r="C658" s="466"/>
      <c r="D658" s="466"/>
      <c r="E658" s="466"/>
      <c r="F658" s="466"/>
      <c r="G658" s="467"/>
    </row>
    <row r="659" spans="1:7" ht="12.75" thickBot="1">
      <c r="A659" s="458" t="s">
        <v>113</v>
      </c>
      <c r="B659" s="468"/>
      <c r="C659" s="468"/>
      <c r="D659" s="468"/>
      <c r="E659" s="468"/>
      <c r="F659" s="468"/>
      <c r="G659" s="55">
        <f>G573+G632+G646+G657</f>
        <v>0</v>
      </c>
    </row>
    <row r="660" spans="1:7" ht="12.75" thickBot="1">
      <c r="A660" s="469"/>
      <c r="B660" s="470"/>
      <c r="C660" s="470"/>
      <c r="D660" s="470"/>
      <c r="E660" s="470"/>
      <c r="F660" s="470"/>
      <c r="G660" s="471"/>
    </row>
    <row r="661" spans="1:7" ht="12">
      <c r="A661" s="458" t="s">
        <v>114</v>
      </c>
      <c r="B661" s="459"/>
      <c r="C661" s="459"/>
      <c r="D661" s="459"/>
      <c r="E661" s="459"/>
      <c r="F661" s="459"/>
      <c r="G661" s="460"/>
    </row>
    <row r="662" spans="1:7" ht="12">
      <c r="A662" s="19">
        <v>5</v>
      </c>
      <c r="B662" s="472" t="s">
        <v>115</v>
      </c>
      <c r="C662" s="473"/>
      <c r="D662" s="473"/>
      <c r="E662" s="474"/>
      <c r="F662" s="20" t="s">
        <v>13</v>
      </c>
      <c r="G662" s="21" t="s">
        <v>14</v>
      </c>
    </row>
    <row r="663" spans="1:7" ht="12">
      <c r="A663" s="18" t="s">
        <v>1</v>
      </c>
      <c r="B663" s="430" t="s">
        <v>116</v>
      </c>
      <c r="C663" s="430"/>
      <c r="D663" s="430"/>
      <c r="E663" s="430"/>
      <c r="F663" s="120"/>
      <c r="G663" s="57">
        <f>F663*$G$108</f>
        <v>0</v>
      </c>
    </row>
    <row r="664" spans="1:7" ht="12">
      <c r="A664" s="18" t="s">
        <v>3</v>
      </c>
      <c r="B664" s="430" t="s">
        <v>117</v>
      </c>
      <c r="C664" s="430"/>
      <c r="D664" s="430"/>
      <c r="E664" s="430"/>
      <c r="F664" s="120"/>
      <c r="G664" s="57">
        <f>F664*$G$108</f>
        <v>0</v>
      </c>
    </row>
    <row r="665" spans="1:7" ht="12">
      <c r="A665" s="18" t="s">
        <v>5</v>
      </c>
      <c r="B665" s="430" t="s">
        <v>118</v>
      </c>
      <c r="C665" s="430"/>
      <c r="D665" s="430"/>
      <c r="E665" s="430"/>
      <c r="F665" s="120"/>
      <c r="G665" s="57">
        <f>F665*$G$108</f>
        <v>0</v>
      </c>
    </row>
    <row r="666" spans="1:7" ht="12">
      <c r="A666" s="453" t="s">
        <v>119</v>
      </c>
      <c r="B666" s="454"/>
      <c r="C666" s="454"/>
      <c r="D666" s="454"/>
      <c r="E666" s="454"/>
      <c r="F666" s="58">
        <f>SUM(F663:F665)</f>
        <v>0</v>
      </c>
      <c r="G666" s="25">
        <f>SUM(G663:G665)</f>
        <v>0</v>
      </c>
    </row>
    <row r="667" spans="1:7" ht="12">
      <c r="A667" s="553"/>
      <c r="B667" s="553"/>
      <c r="C667" s="553"/>
      <c r="D667" s="553"/>
      <c r="E667" s="553"/>
      <c r="F667" s="553"/>
      <c r="G667" s="553"/>
    </row>
    <row r="668" spans="1:7" ht="12">
      <c r="A668" s="144"/>
      <c r="B668" s="144"/>
      <c r="C668" s="144"/>
      <c r="D668" s="144"/>
      <c r="E668" s="144"/>
      <c r="F668" s="144"/>
      <c r="G668" s="144"/>
    </row>
    <row r="669" spans="1:7" ht="11.25" customHeight="1">
      <c r="A669" s="81"/>
      <c r="B669" s="81"/>
      <c r="C669" s="81"/>
      <c r="D669" s="81"/>
      <c r="E669" s="81"/>
      <c r="F669" s="81"/>
      <c r="G669" s="81"/>
    </row>
    <row r="670" spans="1:14" ht="11.25" customHeight="1">
      <c r="A670" s="81"/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</row>
    <row r="671" spans="1:14" s="136" customFormat="1" ht="21" customHeight="1">
      <c r="A671" s="552" t="s">
        <v>175</v>
      </c>
      <c r="B671" s="552"/>
      <c r="C671" s="552"/>
      <c r="D671" s="552"/>
      <c r="E671" s="552"/>
      <c r="F671" s="552"/>
      <c r="G671" s="552"/>
      <c r="H671" s="135"/>
      <c r="I671" s="135"/>
      <c r="J671" s="135"/>
      <c r="K671" s="135"/>
      <c r="L671" s="135"/>
      <c r="M671" s="135"/>
      <c r="N671" s="135"/>
    </row>
    <row r="672" spans="1:14" s="136" customFormat="1" ht="21" customHeight="1">
      <c r="A672" s="552" t="s">
        <v>176</v>
      </c>
      <c r="B672" s="552"/>
      <c r="C672" s="552"/>
      <c r="D672" s="552"/>
      <c r="E672" s="552"/>
      <c r="F672" s="552"/>
      <c r="G672" s="552"/>
      <c r="H672" s="135"/>
      <c r="I672" s="135"/>
      <c r="J672" s="135"/>
      <c r="K672" s="135"/>
      <c r="L672" s="135"/>
      <c r="M672" s="135"/>
      <c r="N672" s="135"/>
    </row>
    <row r="673" spans="1:14" ht="30.75" customHeight="1">
      <c r="A673" s="81"/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</row>
    <row r="674" spans="1:7" ht="12">
      <c r="A674" s="19">
        <v>6</v>
      </c>
      <c r="B674" s="461" t="s">
        <v>121</v>
      </c>
      <c r="C674" s="461"/>
      <c r="D674" s="461"/>
      <c r="E674" s="461"/>
      <c r="F674" s="59" t="s">
        <v>13</v>
      </c>
      <c r="G674" s="21" t="s">
        <v>14</v>
      </c>
    </row>
    <row r="675" spans="1:7" ht="12">
      <c r="A675" s="18" t="s">
        <v>1</v>
      </c>
      <c r="B675" s="430" t="s">
        <v>122</v>
      </c>
      <c r="C675" s="430"/>
      <c r="D675" s="430"/>
      <c r="E675" s="430"/>
      <c r="F675" s="27">
        <v>0.02</v>
      </c>
      <c r="G675" s="60">
        <f>($G$108+$G$115)/(1-$F$122)*F675</f>
        <v>0</v>
      </c>
    </row>
    <row r="676" spans="1:7" ht="12">
      <c r="A676" s="18" t="s">
        <v>3</v>
      </c>
      <c r="B676" s="430" t="s">
        <v>123</v>
      </c>
      <c r="C676" s="430"/>
      <c r="D676" s="430"/>
      <c r="E676" s="430"/>
      <c r="F676" s="27">
        <v>0.0065</v>
      </c>
      <c r="G676" s="60">
        <f>($G$108+$G$115)/(1-$F$122)*F676</f>
        <v>0</v>
      </c>
    </row>
    <row r="677" spans="1:7" ht="12">
      <c r="A677" s="18" t="s">
        <v>5</v>
      </c>
      <c r="B677" s="430" t="s">
        <v>124</v>
      </c>
      <c r="C677" s="430"/>
      <c r="D677" s="430"/>
      <c r="E677" s="430"/>
      <c r="F677" s="27">
        <v>0.03</v>
      </c>
      <c r="G677" s="60">
        <f>($G$108+$G$115)/(1-$F$122)*F677</f>
        <v>0</v>
      </c>
    </row>
    <row r="678" spans="1:7" ht="12">
      <c r="A678" s="453" t="s">
        <v>125</v>
      </c>
      <c r="B678" s="462"/>
      <c r="C678" s="462"/>
      <c r="D678" s="462"/>
      <c r="E678" s="463"/>
      <c r="F678" s="30">
        <f>SUM(F675:F677)</f>
        <v>0.0565</v>
      </c>
      <c r="G678" s="62">
        <f>SUM(G675:G677)</f>
        <v>0</v>
      </c>
    </row>
    <row r="679" spans="1:7" ht="12.75" thickBot="1">
      <c r="A679" s="436"/>
      <c r="B679" s="437"/>
      <c r="C679" s="437"/>
      <c r="D679" s="437"/>
      <c r="E679" s="437"/>
      <c r="F679" s="437"/>
      <c r="G679" s="438"/>
    </row>
    <row r="680" spans="1:7" ht="12.75" thickBot="1">
      <c r="A680" s="439" t="s">
        <v>126</v>
      </c>
      <c r="B680" s="440"/>
      <c r="C680" s="440"/>
      <c r="D680" s="440"/>
      <c r="E680" s="440"/>
      <c r="F680" s="440"/>
      <c r="G680" s="63">
        <f>G659+G666+G678</f>
        <v>0</v>
      </c>
    </row>
    <row r="681" spans="1:7" ht="12.75" thickBot="1">
      <c r="A681" s="441"/>
      <c r="B681" s="442"/>
      <c r="C681" s="442"/>
      <c r="D681" s="442"/>
      <c r="E681" s="442"/>
      <c r="F681" s="442"/>
      <c r="G681" s="443"/>
    </row>
    <row r="682" spans="1:7" ht="12">
      <c r="A682" s="447" t="s">
        <v>131</v>
      </c>
      <c r="B682" s="448"/>
      <c r="C682" s="448"/>
      <c r="D682" s="448"/>
      <c r="E682" s="448"/>
      <c r="F682" s="448"/>
      <c r="G682" s="449"/>
    </row>
    <row r="683" spans="1:7" ht="11.25">
      <c r="A683" s="450" t="s">
        <v>83</v>
      </c>
      <c r="B683" s="451"/>
      <c r="C683" s="451" t="s">
        <v>82</v>
      </c>
      <c r="D683" s="451" t="s">
        <v>173</v>
      </c>
      <c r="E683" s="451" t="s">
        <v>84</v>
      </c>
      <c r="F683" s="451" t="s">
        <v>85</v>
      </c>
      <c r="G683" s="452" t="s">
        <v>86</v>
      </c>
    </row>
    <row r="684" spans="1:7" ht="11.25">
      <c r="A684" s="450"/>
      <c r="B684" s="451"/>
      <c r="C684" s="451"/>
      <c r="D684" s="451"/>
      <c r="E684" s="451"/>
      <c r="F684" s="451"/>
      <c r="G684" s="452"/>
    </row>
    <row r="685" spans="1:7" ht="12">
      <c r="A685" s="429" t="s">
        <v>132</v>
      </c>
      <c r="B685" s="430"/>
      <c r="C685" s="122">
        <v>1318</v>
      </c>
      <c r="D685" s="71">
        <v>0.5</v>
      </c>
      <c r="E685" s="72">
        <f>C685*(D685+1)*$G$570/220</f>
        <v>0</v>
      </c>
      <c r="F685" s="72">
        <f>E685*(1+$F$81)</f>
        <v>0</v>
      </c>
      <c r="G685" s="76">
        <f>F685*(1+$G$573)</f>
        <v>0</v>
      </c>
    </row>
    <row r="686" spans="1:7" ht="12">
      <c r="A686" s="429" t="s">
        <v>133</v>
      </c>
      <c r="B686" s="430"/>
      <c r="C686" s="122">
        <v>24</v>
      </c>
      <c r="D686" s="71">
        <v>1</v>
      </c>
      <c r="E686" s="72">
        <f>C686*(D686+1)/220*$G$70</f>
        <v>0</v>
      </c>
      <c r="F686" s="72">
        <f>E686*(1+$F$81)</f>
        <v>0</v>
      </c>
      <c r="G686" s="76">
        <f>F686*(1+$F$122)</f>
        <v>0</v>
      </c>
    </row>
    <row r="687" spans="1:7" ht="12.75" thickBot="1">
      <c r="A687" s="431" t="s">
        <v>134</v>
      </c>
      <c r="B687" s="432"/>
      <c r="C687" s="123">
        <v>44</v>
      </c>
      <c r="D687" s="73">
        <v>0.2</v>
      </c>
      <c r="E687" s="74">
        <f>C687*D687/220*$G$570</f>
        <v>0</v>
      </c>
      <c r="F687" s="74">
        <f>E687*(1+$F$81)</f>
        <v>0</v>
      </c>
      <c r="G687" s="77">
        <f>F687*(1+$F$122)</f>
        <v>0</v>
      </c>
    </row>
    <row r="688" spans="1:7" ht="12.75" thickBot="1">
      <c r="A688" s="433" t="s">
        <v>127</v>
      </c>
      <c r="B688" s="434"/>
      <c r="C688" s="434"/>
      <c r="D688" s="434"/>
      <c r="E688" s="434"/>
      <c r="F688" s="435"/>
      <c r="G688" s="75">
        <f>SUM(G685:G687)</f>
        <v>0</v>
      </c>
    </row>
    <row r="689" spans="1:7" ht="12" thickBot="1">
      <c r="A689" s="390"/>
      <c r="B689" s="391"/>
      <c r="C689" s="391"/>
      <c r="D689" s="391"/>
      <c r="E689" s="391"/>
      <c r="F689" s="391"/>
      <c r="G689" s="392"/>
    </row>
    <row r="690" spans="1:7" ht="12">
      <c r="A690" s="444" t="s">
        <v>32</v>
      </c>
      <c r="B690" s="445"/>
      <c r="C690" s="445"/>
      <c r="D690" s="445"/>
      <c r="E690" s="445"/>
      <c r="F690" s="445"/>
      <c r="G690" s="446"/>
    </row>
    <row r="691" spans="1:7" ht="36">
      <c r="A691" s="65" t="s">
        <v>41</v>
      </c>
      <c r="B691" s="420" t="s">
        <v>44</v>
      </c>
      <c r="C691" s="421"/>
      <c r="D691" s="422"/>
      <c r="E691" s="66" t="s">
        <v>167</v>
      </c>
      <c r="F691" s="66" t="s">
        <v>33</v>
      </c>
      <c r="G691" s="67" t="s">
        <v>43</v>
      </c>
    </row>
    <row r="692" spans="1:7" ht="12.75" thickBot="1">
      <c r="A692" s="126"/>
      <c r="B692" s="549"/>
      <c r="C692" s="550"/>
      <c r="D692" s="551"/>
      <c r="E692" s="125">
        <f>F562</f>
        <v>5</v>
      </c>
      <c r="F692" s="68">
        <f>G680</f>
        <v>0</v>
      </c>
      <c r="G692" s="80">
        <f>F692*E692</f>
        <v>0</v>
      </c>
    </row>
    <row r="693" spans="1:7" ht="12.75" thickBot="1">
      <c r="A693" s="426" t="s">
        <v>42</v>
      </c>
      <c r="B693" s="427"/>
      <c r="C693" s="427"/>
      <c r="D693" s="427"/>
      <c r="E693" s="427"/>
      <c r="F693" s="428"/>
      <c r="G693" s="110">
        <f>G692*12</f>
        <v>0</v>
      </c>
    </row>
    <row r="694" spans="1:7" ht="12" thickBot="1">
      <c r="A694" s="390"/>
      <c r="B694" s="391"/>
      <c r="C694" s="391"/>
      <c r="D694" s="391"/>
      <c r="E694" s="391"/>
      <c r="F694" s="391"/>
      <c r="G694" s="392"/>
    </row>
    <row r="695" spans="1:7" ht="12.75" thickBot="1">
      <c r="A695" s="426" t="s">
        <v>137</v>
      </c>
      <c r="B695" s="427"/>
      <c r="C695" s="427"/>
      <c r="D695" s="427"/>
      <c r="E695" s="427"/>
      <c r="F695" s="428"/>
      <c r="G695" s="110">
        <f>G688+G693</f>
        <v>0</v>
      </c>
    </row>
    <row r="696" spans="1:7" ht="15" customHeight="1">
      <c r="A696" s="81"/>
      <c r="B696" s="81"/>
      <c r="C696" s="81"/>
      <c r="D696" s="81"/>
      <c r="E696" s="81"/>
      <c r="F696" s="81"/>
      <c r="G696" s="81"/>
    </row>
    <row r="697" spans="1:7" ht="15" customHeight="1">
      <c r="A697" s="82" t="s">
        <v>150</v>
      </c>
      <c r="B697" s="81"/>
      <c r="C697" s="81"/>
      <c r="D697" s="81"/>
      <c r="E697" s="81"/>
      <c r="F697" s="81"/>
      <c r="G697" s="81"/>
    </row>
    <row r="698" spans="1:7" ht="15" customHeight="1">
      <c r="A698" s="83" t="s">
        <v>151</v>
      </c>
      <c r="B698" s="81"/>
      <c r="C698" s="81"/>
      <c r="D698" s="81"/>
      <c r="E698" s="81"/>
      <c r="F698" s="81"/>
      <c r="G698" s="81"/>
    </row>
    <row r="699" spans="1:7" ht="15" customHeight="1">
      <c r="A699" s="83" t="s">
        <v>152</v>
      </c>
      <c r="B699" s="81"/>
      <c r="C699" s="81"/>
      <c r="D699" s="81"/>
      <c r="E699" s="81"/>
      <c r="F699" s="81"/>
      <c r="G699" s="81"/>
    </row>
    <row r="700" spans="1:7" ht="15" customHeight="1">
      <c r="A700" s="83" t="s">
        <v>153</v>
      </c>
      <c r="B700" s="81"/>
      <c r="C700" s="81"/>
      <c r="D700" s="81"/>
      <c r="E700" s="81"/>
      <c r="F700" s="81"/>
      <c r="G700" s="81"/>
    </row>
    <row r="701" spans="1:7" ht="15" customHeight="1">
      <c r="A701" s="83" t="s">
        <v>154</v>
      </c>
      <c r="B701" s="81"/>
      <c r="C701" s="81"/>
      <c r="D701" s="81"/>
      <c r="E701" s="81"/>
      <c r="F701" s="81"/>
      <c r="G701" s="81"/>
    </row>
    <row r="702" spans="1:7" ht="15" customHeight="1">
      <c r="A702" s="83" t="s">
        <v>155</v>
      </c>
      <c r="B702" s="81"/>
      <c r="C702" s="81"/>
      <c r="D702" s="81"/>
      <c r="E702" s="81"/>
      <c r="F702" s="81"/>
      <c r="G702" s="81"/>
    </row>
    <row r="703" spans="1:7" ht="15" customHeight="1">
      <c r="A703" s="83" t="s">
        <v>156</v>
      </c>
      <c r="B703" s="81"/>
      <c r="C703" s="81"/>
      <c r="D703" s="81"/>
      <c r="E703" s="81"/>
      <c r="F703" s="81"/>
      <c r="G703" s="81"/>
    </row>
    <row r="704" spans="1:7" ht="15" customHeight="1">
      <c r="A704" s="82" t="s">
        <v>157</v>
      </c>
      <c r="B704" s="81"/>
      <c r="C704" s="81"/>
      <c r="D704" s="81"/>
      <c r="E704" s="81"/>
      <c r="F704" s="81"/>
      <c r="G704" s="81"/>
    </row>
    <row r="705" spans="1:7" ht="15" customHeight="1">
      <c r="A705" s="82" t="s">
        <v>158</v>
      </c>
      <c r="B705" s="81"/>
      <c r="C705" s="81"/>
      <c r="D705" s="81"/>
      <c r="E705" s="81"/>
      <c r="F705" s="81"/>
      <c r="G705" s="81"/>
    </row>
    <row r="706" spans="1:7" ht="15" customHeight="1">
      <c r="A706" s="82" t="s">
        <v>159</v>
      </c>
      <c r="B706" s="81"/>
      <c r="C706" s="81"/>
      <c r="D706" s="81"/>
      <c r="E706" s="81"/>
      <c r="F706" s="81"/>
      <c r="G706" s="81"/>
    </row>
    <row r="707" spans="1:7" ht="15" customHeight="1">
      <c r="A707" s="82" t="s">
        <v>160</v>
      </c>
      <c r="B707" s="81"/>
      <c r="C707" s="81"/>
      <c r="D707" s="81"/>
      <c r="E707" s="81"/>
      <c r="F707" s="81"/>
      <c r="G707" s="81"/>
    </row>
    <row r="709" ht="11.25" customHeight="1" thickBot="1"/>
    <row r="710" spans="1:7" ht="12.75" thickBot="1">
      <c r="A710" s="426" t="s">
        <v>182</v>
      </c>
      <c r="B710" s="427"/>
      <c r="C710" s="427"/>
      <c r="D710" s="427"/>
      <c r="E710" s="427"/>
      <c r="F710" s="428"/>
      <c r="G710" s="110">
        <f>G695+G508+G330+G163</f>
        <v>24711.54</v>
      </c>
    </row>
  </sheetData>
  <sheetProtection/>
  <mergeCells count="658">
    <mergeCell ref="B691:D691"/>
    <mergeCell ref="B692:D692"/>
    <mergeCell ref="A693:F693"/>
    <mergeCell ref="A694:G694"/>
    <mergeCell ref="A685:B685"/>
    <mergeCell ref="A695:F695"/>
    <mergeCell ref="A710:F710"/>
    <mergeCell ref="A686:B686"/>
    <mergeCell ref="A687:B687"/>
    <mergeCell ref="A688:F688"/>
    <mergeCell ref="A689:G689"/>
    <mergeCell ref="A690:G690"/>
    <mergeCell ref="A679:G679"/>
    <mergeCell ref="A680:F680"/>
    <mergeCell ref="A681:G681"/>
    <mergeCell ref="A682:G682"/>
    <mergeCell ref="A683:B684"/>
    <mergeCell ref="C683:C684"/>
    <mergeCell ref="D683:D684"/>
    <mergeCell ref="E683:E684"/>
    <mergeCell ref="F683:F684"/>
    <mergeCell ref="G683:G684"/>
    <mergeCell ref="B663:E663"/>
    <mergeCell ref="B664:E664"/>
    <mergeCell ref="B665:E665"/>
    <mergeCell ref="A666:E666"/>
    <mergeCell ref="A667:G667"/>
    <mergeCell ref="A671:G671"/>
    <mergeCell ref="A672:G672"/>
    <mergeCell ref="B674:E674"/>
    <mergeCell ref="B675:E675"/>
    <mergeCell ref="B676:E676"/>
    <mergeCell ref="B677:E677"/>
    <mergeCell ref="A678:E678"/>
    <mergeCell ref="B651:E651"/>
    <mergeCell ref="B652:E652"/>
    <mergeCell ref="B653:E653"/>
    <mergeCell ref="B654:E654"/>
    <mergeCell ref="B655:E655"/>
    <mergeCell ref="B656:E656"/>
    <mergeCell ref="A657:F657"/>
    <mergeCell ref="A658:G658"/>
    <mergeCell ref="A659:F659"/>
    <mergeCell ref="A660:G660"/>
    <mergeCell ref="A661:G661"/>
    <mergeCell ref="B662:E662"/>
    <mergeCell ref="B639:E639"/>
    <mergeCell ref="B640:E640"/>
    <mergeCell ref="B641:E641"/>
    <mergeCell ref="B642:E642"/>
    <mergeCell ref="B643:E643"/>
    <mergeCell ref="B644:E644"/>
    <mergeCell ref="B645:E645"/>
    <mergeCell ref="A646:F646"/>
    <mergeCell ref="A647:G647"/>
    <mergeCell ref="A648:G648"/>
    <mergeCell ref="B649:E649"/>
    <mergeCell ref="B650:E650"/>
    <mergeCell ref="B627:E627"/>
    <mergeCell ref="B628:E628"/>
    <mergeCell ref="B629:E629"/>
    <mergeCell ref="B630:E630"/>
    <mergeCell ref="B631:E631"/>
    <mergeCell ref="A632:E632"/>
    <mergeCell ref="A633:G633"/>
    <mergeCell ref="A634:G634"/>
    <mergeCell ref="B635:E635"/>
    <mergeCell ref="B636:E636"/>
    <mergeCell ref="B637:E637"/>
    <mergeCell ref="B638:E638"/>
    <mergeCell ref="A615:G615"/>
    <mergeCell ref="B616:E616"/>
    <mergeCell ref="B617:E617"/>
    <mergeCell ref="B618:E618"/>
    <mergeCell ref="B619:E619"/>
    <mergeCell ref="B620:E620"/>
    <mergeCell ref="A621:E621"/>
    <mergeCell ref="B622:E622"/>
    <mergeCell ref="B623:E623"/>
    <mergeCell ref="A624:E624"/>
    <mergeCell ref="A625:G625"/>
    <mergeCell ref="A626:G626"/>
    <mergeCell ref="B597:E597"/>
    <mergeCell ref="B598:E598"/>
    <mergeCell ref="B599:E599"/>
    <mergeCell ref="A600:E600"/>
    <mergeCell ref="A601:G601"/>
    <mergeCell ref="A607:G607"/>
    <mergeCell ref="A608:G608"/>
    <mergeCell ref="B610:E610"/>
    <mergeCell ref="B611:E611"/>
    <mergeCell ref="B612:E612"/>
    <mergeCell ref="B613:E613"/>
    <mergeCell ref="A614:E614"/>
    <mergeCell ref="B585:E585"/>
    <mergeCell ref="A586:E586"/>
    <mergeCell ref="A587:G587"/>
    <mergeCell ref="B588:E588"/>
    <mergeCell ref="B589:E589"/>
    <mergeCell ref="B590:E590"/>
    <mergeCell ref="B591:E591"/>
    <mergeCell ref="B592:E592"/>
    <mergeCell ref="B593:E593"/>
    <mergeCell ref="B594:E594"/>
    <mergeCell ref="B595:E595"/>
    <mergeCell ref="B596:E596"/>
    <mergeCell ref="A573:F573"/>
    <mergeCell ref="A574:G574"/>
    <mergeCell ref="A575:G575"/>
    <mergeCell ref="A576:G576"/>
    <mergeCell ref="B577:E577"/>
    <mergeCell ref="B578:E578"/>
    <mergeCell ref="B579:E579"/>
    <mergeCell ref="B580:E580"/>
    <mergeCell ref="B581:E581"/>
    <mergeCell ref="B582:E582"/>
    <mergeCell ref="B583:E583"/>
    <mergeCell ref="B584:E584"/>
    <mergeCell ref="B564:E564"/>
    <mergeCell ref="F564:G564"/>
    <mergeCell ref="B565:E565"/>
    <mergeCell ref="F565:G565"/>
    <mergeCell ref="B566:E566"/>
    <mergeCell ref="F566:G566"/>
    <mergeCell ref="A567:G567"/>
    <mergeCell ref="A568:G568"/>
    <mergeCell ref="B569:E569"/>
    <mergeCell ref="B570:E570"/>
    <mergeCell ref="B571:E571"/>
    <mergeCell ref="A572:E572"/>
    <mergeCell ref="A556:G556"/>
    <mergeCell ref="A557:G557"/>
    <mergeCell ref="B558:E558"/>
    <mergeCell ref="F558:G558"/>
    <mergeCell ref="B559:E559"/>
    <mergeCell ref="F559:G559"/>
    <mergeCell ref="B560:E560"/>
    <mergeCell ref="F560:G560"/>
    <mergeCell ref="F561:G561"/>
    <mergeCell ref="B562:E562"/>
    <mergeCell ref="F562:G562"/>
    <mergeCell ref="A563:G563"/>
    <mergeCell ref="B554:E554"/>
    <mergeCell ref="F554:G554"/>
    <mergeCell ref="B555:E555"/>
    <mergeCell ref="F555:G555"/>
    <mergeCell ref="A549:G549"/>
    <mergeCell ref="A550:G550"/>
    <mergeCell ref="B551:E551"/>
    <mergeCell ref="F551:G551"/>
    <mergeCell ref="B552:E552"/>
    <mergeCell ref="F552:G552"/>
    <mergeCell ref="B31:E31"/>
    <mergeCell ref="F31:G31"/>
    <mergeCell ref="A32:G32"/>
    <mergeCell ref="A33:G33"/>
    <mergeCell ref="B34:E34"/>
    <mergeCell ref="B553:E553"/>
    <mergeCell ref="F553:G553"/>
    <mergeCell ref="B18:E18"/>
    <mergeCell ref="F18:G18"/>
    <mergeCell ref="B19:E19"/>
    <mergeCell ref="F19:G19"/>
    <mergeCell ref="B20:E20"/>
    <mergeCell ref="F20:G20"/>
    <mergeCell ref="A546:G546"/>
    <mergeCell ref="A547:G547"/>
    <mergeCell ref="A548:D548"/>
    <mergeCell ref="F548:G548"/>
    <mergeCell ref="A14:G14"/>
    <mergeCell ref="A15:G15"/>
    <mergeCell ref="B16:E16"/>
    <mergeCell ref="F16:G16"/>
    <mergeCell ref="B17:E17"/>
    <mergeCell ref="F17:G17"/>
    <mergeCell ref="F24:G24"/>
    <mergeCell ref="A28:G28"/>
    <mergeCell ref="B29:E29"/>
    <mergeCell ref="F29:G29"/>
    <mergeCell ref="B30:E30"/>
    <mergeCell ref="B26:E26"/>
    <mergeCell ref="F26:G26"/>
    <mergeCell ref="F30:G30"/>
    <mergeCell ref="A183:D183"/>
    <mergeCell ref="F183:G183"/>
    <mergeCell ref="A12:G12"/>
    <mergeCell ref="A13:D13"/>
    <mergeCell ref="F13:G13"/>
    <mergeCell ref="B25:E25"/>
    <mergeCell ref="F25:G25"/>
    <mergeCell ref="B27:E27"/>
    <mergeCell ref="F27:G27"/>
    <mergeCell ref="A21:G21"/>
    <mergeCell ref="B43:E43"/>
    <mergeCell ref="A11:G11"/>
    <mergeCell ref="A178:G178"/>
    <mergeCell ref="A179:G179"/>
    <mergeCell ref="A181:G181"/>
    <mergeCell ref="A182:G182"/>
    <mergeCell ref="A22:G22"/>
    <mergeCell ref="B23:E23"/>
    <mergeCell ref="F23:G23"/>
    <mergeCell ref="B24:E24"/>
    <mergeCell ref="A51:E51"/>
    <mergeCell ref="A52:G52"/>
    <mergeCell ref="B35:E35"/>
    <mergeCell ref="B36:E36"/>
    <mergeCell ref="A37:E37"/>
    <mergeCell ref="A38:F38"/>
    <mergeCell ref="A39:G39"/>
    <mergeCell ref="A40:G40"/>
    <mergeCell ref="A41:G41"/>
    <mergeCell ref="B42:E42"/>
    <mergeCell ref="B59:E59"/>
    <mergeCell ref="B60:E60"/>
    <mergeCell ref="B65:E65"/>
    <mergeCell ref="B44:E44"/>
    <mergeCell ref="B45:E45"/>
    <mergeCell ref="B46:E46"/>
    <mergeCell ref="B47:E47"/>
    <mergeCell ref="B48:E48"/>
    <mergeCell ref="B49:E49"/>
    <mergeCell ref="B50:E50"/>
    <mergeCell ref="B53:E53"/>
    <mergeCell ref="B54:E54"/>
    <mergeCell ref="B55:E55"/>
    <mergeCell ref="B56:E56"/>
    <mergeCell ref="B57:E57"/>
    <mergeCell ref="B58:E58"/>
    <mergeCell ref="B81:E81"/>
    <mergeCell ref="B66:E66"/>
    <mergeCell ref="B67:E67"/>
    <mergeCell ref="B68:E68"/>
    <mergeCell ref="A69:E69"/>
    <mergeCell ref="A63:G63"/>
    <mergeCell ref="A70:G70"/>
    <mergeCell ref="B71:E71"/>
    <mergeCell ref="B72:E72"/>
    <mergeCell ref="B73:E73"/>
    <mergeCell ref="B89:E89"/>
    <mergeCell ref="B90:E90"/>
    <mergeCell ref="B74:E74"/>
    <mergeCell ref="B75:E75"/>
    <mergeCell ref="A76:E76"/>
    <mergeCell ref="H76:H77"/>
    <mergeCell ref="A77:G77"/>
    <mergeCell ref="B78:E78"/>
    <mergeCell ref="B79:E79"/>
    <mergeCell ref="B80:E80"/>
    <mergeCell ref="B97:E97"/>
    <mergeCell ref="B98:E98"/>
    <mergeCell ref="B99:E99"/>
    <mergeCell ref="B82:E82"/>
    <mergeCell ref="A83:E83"/>
    <mergeCell ref="B84:E84"/>
    <mergeCell ref="B85:E85"/>
    <mergeCell ref="A86:E86"/>
    <mergeCell ref="A87:G87"/>
    <mergeCell ref="A88:G88"/>
    <mergeCell ref="B91:E91"/>
    <mergeCell ref="B92:E92"/>
    <mergeCell ref="B93:E93"/>
    <mergeCell ref="A94:E94"/>
    <mergeCell ref="A95:G95"/>
    <mergeCell ref="A96:G96"/>
    <mergeCell ref="B117:E117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A108:F108"/>
    <mergeCell ref="B128:E128"/>
    <mergeCell ref="B129:E129"/>
    <mergeCell ref="A109:G109"/>
    <mergeCell ref="A110:G110"/>
    <mergeCell ref="B111:E111"/>
    <mergeCell ref="B112:E112"/>
    <mergeCell ref="B113:E113"/>
    <mergeCell ref="B114:E114"/>
    <mergeCell ref="B115:E115"/>
    <mergeCell ref="B116:E116"/>
    <mergeCell ref="B136:E136"/>
    <mergeCell ref="B137:E137"/>
    <mergeCell ref="B138:E138"/>
    <mergeCell ref="B118:E118"/>
    <mergeCell ref="A119:F119"/>
    <mergeCell ref="A125:F125"/>
    <mergeCell ref="A126:G126"/>
    <mergeCell ref="A122:G122"/>
    <mergeCell ref="A123:G123"/>
    <mergeCell ref="A127:G127"/>
    <mergeCell ref="B130:E130"/>
    <mergeCell ref="B131:E131"/>
    <mergeCell ref="A132:E132"/>
    <mergeCell ref="A133:G133"/>
    <mergeCell ref="A134:G134"/>
    <mergeCell ref="B135:E135"/>
    <mergeCell ref="B159:D159"/>
    <mergeCell ref="A151:G151"/>
    <mergeCell ref="A152:B153"/>
    <mergeCell ref="C152:C153"/>
    <mergeCell ref="D152:D153"/>
    <mergeCell ref="E152:E153"/>
    <mergeCell ref="F152:F153"/>
    <mergeCell ref="G152:G153"/>
    <mergeCell ref="A154:B154"/>
    <mergeCell ref="A155:B155"/>
    <mergeCell ref="D144:D145"/>
    <mergeCell ref="E144:E145"/>
    <mergeCell ref="F144:F145"/>
    <mergeCell ref="G144:G145"/>
    <mergeCell ref="A157:G157"/>
    <mergeCell ref="A158:G158"/>
    <mergeCell ref="A156:F156"/>
    <mergeCell ref="A161:F161"/>
    <mergeCell ref="A162:G162"/>
    <mergeCell ref="A163:F163"/>
    <mergeCell ref="A139:E139"/>
    <mergeCell ref="A140:G140"/>
    <mergeCell ref="A141:F141"/>
    <mergeCell ref="A142:G142"/>
    <mergeCell ref="A143:G143"/>
    <mergeCell ref="A144:B145"/>
    <mergeCell ref="C144:C145"/>
    <mergeCell ref="A184:G184"/>
    <mergeCell ref="A185:G185"/>
    <mergeCell ref="B186:E186"/>
    <mergeCell ref="F186:G186"/>
    <mergeCell ref="A146:B146"/>
    <mergeCell ref="A147:B147"/>
    <mergeCell ref="A148:B148"/>
    <mergeCell ref="A149:F149"/>
    <mergeCell ref="A150:G150"/>
    <mergeCell ref="B160:D160"/>
    <mergeCell ref="F189:G189"/>
    <mergeCell ref="B190:E190"/>
    <mergeCell ref="F190:G190"/>
    <mergeCell ref="B217:E217"/>
    <mergeCell ref="A2:G2"/>
    <mergeCell ref="A3:G3"/>
    <mergeCell ref="B6:F6"/>
    <mergeCell ref="B7:F7"/>
    <mergeCell ref="B8:F8"/>
    <mergeCell ref="A62:G62"/>
    <mergeCell ref="B195:E195"/>
    <mergeCell ref="F195:G195"/>
    <mergeCell ref="F196:G196"/>
    <mergeCell ref="B197:E197"/>
    <mergeCell ref="F197:G197"/>
    <mergeCell ref="B187:E187"/>
    <mergeCell ref="F187:G187"/>
    <mergeCell ref="B188:E188"/>
    <mergeCell ref="F188:G188"/>
    <mergeCell ref="B189:E189"/>
    <mergeCell ref="B205:E205"/>
    <mergeCell ref="B206:E206"/>
    <mergeCell ref="A207:E207"/>
    <mergeCell ref="A208:F208"/>
    <mergeCell ref="A209:G209"/>
    <mergeCell ref="A210:G210"/>
    <mergeCell ref="F200:G200"/>
    <mergeCell ref="B201:E201"/>
    <mergeCell ref="F201:G201"/>
    <mergeCell ref="A202:G202"/>
    <mergeCell ref="A203:G203"/>
    <mergeCell ref="B204:E204"/>
    <mergeCell ref="B229:E229"/>
    <mergeCell ref="B230:E230"/>
    <mergeCell ref="B231:E231"/>
    <mergeCell ref="B218:E218"/>
    <mergeCell ref="A191:G191"/>
    <mergeCell ref="A192:G192"/>
    <mergeCell ref="B193:E193"/>
    <mergeCell ref="F193:G193"/>
    <mergeCell ref="B194:E194"/>
    <mergeCell ref="F194:G194"/>
    <mergeCell ref="B223:E223"/>
    <mergeCell ref="B224:E224"/>
    <mergeCell ref="B225:E225"/>
    <mergeCell ref="B226:E226"/>
    <mergeCell ref="B227:E227"/>
    <mergeCell ref="B228:E228"/>
    <mergeCell ref="B220:E220"/>
    <mergeCell ref="A221:E221"/>
    <mergeCell ref="A222:G222"/>
    <mergeCell ref="A211:G211"/>
    <mergeCell ref="B212:E212"/>
    <mergeCell ref="B213:E213"/>
    <mergeCell ref="B214:E214"/>
    <mergeCell ref="B215:E215"/>
    <mergeCell ref="B216:E216"/>
    <mergeCell ref="B244:E244"/>
    <mergeCell ref="B245:E245"/>
    <mergeCell ref="A240:G240"/>
    <mergeCell ref="A241:G241"/>
    <mergeCell ref="A543:G543"/>
    <mergeCell ref="A198:G198"/>
    <mergeCell ref="B199:E199"/>
    <mergeCell ref="F199:G199"/>
    <mergeCell ref="B200:E200"/>
    <mergeCell ref="B219:E219"/>
    <mergeCell ref="B232:E232"/>
    <mergeCell ref="B233:E233"/>
    <mergeCell ref="B234:E234"/>
    <mergeCell ref="A235:E235"/>
    <mergeCell ref="A236:G236"/>
    <mergeCell ref="B243:E243"/>
    <mergeCell ref="A237:G237"/>
    <mergeCell ref="B262:E262"/>
    <mergeCell ref="B246:E246"/>
    <mergeCell ref="B247:E247"/>
    <mergeCell ref="A248:E248"/>
    <mergeCell ref="H248:H249"/>
    <mergeCell ref="A249:G249"/>
    <mergeCell ref="B250:E250"/>
    <mergeCell ref="B251:E251"/>
    <mergeCell ref="B252:E252"/>
    <mergeCell ref="B253:E253"/>
    <mergeCell ref="B270:E270"/>
    <mergeCell ref="B271:E271"/>
    <mergeCell ref="B254:E254"/>
    <mergeCell ref="A255:E255"/>
    <mergeCell ref="B256:E256"/>
    <mergeCell ref="B257:E257"/>
    <mergeCell ref="A258:E258"/>
    <mergeCell ref="A259:G259"/>
    <mergeCell ref="A260:G260"/>
    <mergeCell ref="B261:E261"/>
    <mergeCell ref="B278:E278"/>
    <mergeCell ref="B279:E279"/>
    <mergeCell ref="A280:F280"/>
    <mergeCell ref="B263:E263"/>
    <mergeCell ref="B264:E264"/>
    <mergeCell ref="B265:E265"/>
    <mergeCell ref="A266:E266"/>
    <mergeCell ref="A267:G267"/>
    <mergeCell ref="A268:G268"/>
    <mergeCell ref="B269:E269"/>
    <mergeCell ref="A298:G298"/>
    <mergeCell ref="A299:G299"/>
    <mergeCell ref="A293:F293"/>
    <mergeCell ref="A294:G294"/>
    <mergeCell ref="B272:E272"/>
    <mergeCell ref="B273:E273"/>
    <mergeCell ref="B274:E274"/>
    <mergeCell ref="B275:E275"/>
    <mergeCell ref="B276:E276"/>
    <mergeCell ref="B277:E277"/>
    <mergeCell ref="B287:E287"/>
    <mergeCell ref="B288:E288"/>
    <mergeCell ref="B289:E289"/>
    <mergeCell ref="B290:E290"/>
    <mergeCell ref="A291:F291"/>
    <mergeCell ref="A292:G292"/>
    <mergeCell ref="A301:G301"/>
    <mergeCell ref="B302:E302"/>
    <mergeCell ref="B303:E303"/>
    <mergeCell ref="B304:E304"/>
    <mergeCell ref="A281:G281"/>
    <mergeCell ref="A282:G282"/>
    <mergeCell ref="B283:E283"/>
    <mergeCell ref="B284:E284"/>
    <mergeCell ref="B285:E285"/>
    <mergeCell ref="B286:E286"/>
    <mergeCell ref="D318:D319"/>
    <mergeCell ref="A321:B321"/>
    <mergeCell ref="B311:E311"/>
    <mergeCell ref="A308:G308"/>
    <mergeCell ref="B309:E309"/>
    <mergeCell ref="B310:E310"/>
    <mergeCell ref="B305:E305"/>
    <mergeCell ref="A306:E306"/>
    <mergeCell ref="A307:G307"/>
    <mergeCell ref="A322:B322"/>
    <mergeCell ref="E318:E319"/>
    <mergeCell ref="F318:F319"/>
    <mergeCell ref="G318:G319"/>
    <mergeCell ref="A316:G316"/>
    <mergeCell ref="A317:G317"/>
    <mergeCell ref="A318:B319"/>
    <mergeCell ref="A323:F323"/>
    <mergeCell ref="A324:G324"/>
    <mergeCell ref="A325:G325"/>
    <mergeCell ref="A356:G356"/>
    <mergeCell ref="A320:B320"/>
    <mergeCell ref="B312:E312"/>
    <mergeCell ref="A313:E313"/>
    <mergeCell ref="A314:G314"/>
    <mergeCell ref="A315:F315"/>
    <mergeCell ref="C318:C319"/>
    <mergeCell ref="A363:G363"/>
    <mergeCell ref="B364:E364"/>
    <mergeCell ref="F364:G364"/>
    <mergeCell ref="B326:D326"/>
    <mergeCell ref="B327:D327"/>
    <mergeCell ref="A328:F328"/>
    <mergeCell ref="A329:G329"/>
    <mergeCell ref="A330:F330"/>
    <mergeCell ref="A357:G357"/>
    <mergeCell ref="A359:G359"/>
    <mergeCell ref="A360:G360"/>
    <mergeCell ref="A361:D361"/>
    <mergeCell ref="F361:G361"/>
    <mergeCell ref="A362:G362"/>
    <mergeCell ref="F372:G372"/>
    <mergeCell ref="F378:G378"/>
    <mergeCell ref="B379:E379"/>
    <mergeCell ref="F379:G379"/>
    <mergeCell ref="A380:G380"/>
    <mergeCell ref="A381:G381"/>
    <mergeCell ref="B367:E367"/>
    <mergeCell ref="F367:G367"/>
    <mergeCell ref="B368:E368"/>
    <mergeCell ref="F368:G368"/>
    <mergeCell ref="B382:E382"/>
    <mergeCell ref="B373:E373"/>
    <mergeCell ref="F373:G373"/>
    <mergeCell ref="F374:G374"/>
    <mergeCell ref="B375:E375"/>
    <mergeCell ref="F375:G375"/>
    <mergeCell ref="B395:E395"/>
    <mergeCell ref="B396:E396"/>
    <mergeCell ref="B397:E397"/>
    <mergeCell ref="B409:E409"/>
    <mergeCell ref="B365:E365"/>
    <mergeCell ref="F365:G365"/>
    <mergeCell ref="A389:G389"/>
    <mergeCell ref="B390:E390"/>
    <mergeCell ref="B366:E366"/>
    <mergeCell ref="F366:G366"/>
    <mergeCell ref="B391:E391"/>
    <mergeCell ref="B392:E392"/>
    <mergeCell ref="B393:E393"/>
    <mergeCell ref="B394:E394"/>
    <mergeCell ref="B383:E383"/>
    <mergeCell ref="B384:E384"/>
    <mergeCell ref="A385:E385"/>
    <mergeCell ref="A386:F386"/>
    <mergeCell ref="A387:G387"/>
    <mergeCell ref="A388:G388"/>
    <mergeCell ref="A544:G544"/>
    <mergeCell ref="A376:G376"/>
    <mergeCell ref="B377:E377"/>
    <mergeCell ref="F377:G377"/>
    <mergeCell ref="B378:E378"/>
    <mergeCell ref="A369:G369"/>
    <mergeCell ref="A370:G370"/>
    <mergeCell ref="B371:E371"/>
    <mergeCell ref="F371:G371"/>
    <mergeCell ref="B372:E372"/>
    <mergeCell ref="B424:E424"/>
    <mergeCell ref="B398:E398"/>
    <mergeCell ref="A399:E399"/>
    <mergeCell ref="A400:G400"/>
    <mergeCell ref="B401:E401"/>
    <mergeCell ref="B402:E402"/>
    <mergeCell ref="B403:E403"/>
    <mergeCell ref="B410:E410"/>
    <mergeCell ref="B411:E411"/>
    <mergeCell ref="B412:E412"/>
    <mergeCell ref="B432:E432"/>
    <mergeCell ref="B433:E433"/>
    <mergeCell ref="A413:E413"/>
    <mergeCell ref="A414:G414"/>
    <mergeCell ref="B404:E404"/>
    <mergeCell ref="B405:E405"/>
    <mergeCell ref="B406:E406"/>
    <mergeCell ref="B407:E407"/>
    <mergeCell ref="B408:E408"/>
    <mergeCell ref="B423:E423"/>
    <mergeCell ref="B440:E440"/>
    <mergeCell ref="B441:E441"/>
    <mergeCell ref="B442:E442"/>
    <mergeCell ref="B425:E425"/>
    <mergeCell ref="B426:E426"/>
    <mergeCell ref="A427:E427"/>
    <mergeCell ref="A428:G428"/>
    <mergeCell ref="B429:E429"/>
    <mergeCell ref="B430:E430"/>
    <mergeCell ref="B431:E431"/>
    <mergeCell ref="A434:E434"/>
    <mergeCell ref="B435:E435"/>
    <mergeCell ref="B436:E436"/>
    <mergeCell ref="A437:E437"/>
    <mergeCell ref="A438:G438"/>
    <mergeCell ref="A439:G439"/>
    <mergeCell ref="B455:E455"/>
    <mergeCell ref="B456:E456"/>
    <mergeCell ref="B457:E457"/>
    <mergeCell ref="B458:E458"/>
    <mergeCell ref="A459:F459"/>
    <mergeCell ref="A460:G460"/>
    <mergeCell ref="B449:E449"/>
    <mergeCell ref="B450:E450"/>
    <mergeCell ref="B451:E451"/>
    <mergeCell ref="B452:E452"/>
    <mergeCell ref="B453:E453"/>
    <mergeCell ref="B454:E454"/>
    <mergeCell ref="B443:E443"/>
    <mergeCell ref="B444:E444"/>
    <mergeCell ref="A445:E445"/>
    <mergeCell ref="A446:G446"/>
    <mergeCell ref="A447:G447"/>
    <mergeCell ref="B448:E448"/>
    <mergeCell ref="A471:G471"/>
    <mergeCell ref="A472:F472"/>
    <mergeCell ref="A473:G473"/>
    <mergeCell ref="A474:G474"/>
    <mergeCell ref="B475:E475"/>
    <mergeCell ref="A461:G461"/>
    <mergeCell ref="B462:E462"/>
    <mergeCell ref="B463:E463"/>
    <mergeCell ref="B465:E465"/>
    <mergeCell ref="B466:E466"/>
    <mergeCell ref="B467:E467"/>
    <mergeCell ref="B468:E468"/>
    <mergeCell ref="B469:E469"/>
    <mergeCell ref="A470:F470"/>
    <mergeCell ref="B477:E477"/>
    <mergeCell ref="B478:E478"/>
    <mergeCell ref="A479:E479"/>
    <mergeCell ref="A480:G480"/>
    <mergeCell ref="B487:E487"/>
    <mergeCell ref="B476:E476"/>
    <mergeCell ref="E496:E497"/>
    <mergeCell ref="F496:F497"/>
    <mergeCell ref="G496:G497"/>
    <mergeCell ref="B488:E488"/>
    <mergeCell ref="B464:E464"/>
    <mergeCell ref="B489:E489"/>
    <mergeCell ref="B490:E490"/>
    <mergeCell ref="A491:E491"/>
    <mergeCell ref="A492:G492"/>
    <mergeCell ref="A493:F493"/>
    <mergeCell ref="A499:B499"/>
    <mergeCell ref="A500:B500"/>
    <mergeCell ref="A501:F501"/>
    <mergeCell ref="A502:G502"/>
    <mergeCell ref="A503:G503"/>
    <mergeCell ref="A494:G494"/>
    <mergeCell ref="A495:G495"/>
    <mergeCell ref="A496:B497"/>
    <mergeCell ref="C496:C497"/>
    <mergeCell ref="D496:D497"/>
    <mergeCell ref="B504:D504"/>
    <mergeCell ref="B505:D505"/>
    <mergeCell ref="A506:F506"/>
    <mergeCell ref="A507:G507"/>
    <mergeCell ref="A508:F508"/>
    <mergeCell ref="A420:G420"/>
    <mergeCell ref="A421:G421"/>
    <mergeCell ref="A484:G484"/>
    <mergeCell ref="A485:G485"/>
    <mergeCell ref="A498:B498"/>
  </mergeCells>
  <printOptions/>
  <pageMargins left="0.1968503937007874" right="0.1968503937007874" top="0.3937007874015748" bottom="0.3937007874015748" header="0.31496062992125984" footer="0.31496062992125984"/>
  <pageSetup fitToHeight="2" horizontalDpi="600" verticalDpi="600" orientation="portrait" paperSize="9" r:id="rId14"/>
  <legacyDrawing r:id="rId13"/>
  <oleObjects>
    <oleObject progId="Word.Picture.8" shapeId="22080480" r:id="rId1"/>
    <oleObject progId="Word.Picture.8" shapeId="22080479" r:id="rId2"/>
    <oleObject progId="Word.Picture.8" shapeId="22080478" r:id="rId3"/>
    <oleObject progId="Word.Picture.8" shapeId="22080477" r:id="rId4"/>
    <oleObject progId="Word.Picture.8" shapeId="22080476" r:id="rId5"/>
    <oleObject progId="Word.Picture.8" shapeId="22080475" r:id="rId6"/>
    <oleObject progId="Word.Picture.8" shapeId="22080474" r:id="rId7"/>
    <oleObject progId="Word.Picture.8" shapeId="22080473" r:id="rId8"/>
    <oleObject progId="Word.Picture.8" shapeId="22080472" r:id="rId9"/>
    <oleObject progId="Word.Picture.8" shapeId="22080471" r:id="rId10"/>
    <oleObject progId="Word.Picture.8" shapeId="22080470" r:id="rId11"/>
    <oleObject progId="Word.Picture.8" shapeId="22080469" r:id="rId1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Kille®Soft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Wander</dc:creator>
  <cp:keywords/>
  <dc:description/>
  <cp:lastModifiedBy>compras 01</cp:lastModifiedBy>
  <cp:lastPrinted>2017-02-14T16:32:01Z</cp:lastPrinted>
  <dcterms:created xsi:type="dcterms:W3CDTF">2012-02-27T13:03:31Z</dcterms:created>
  <dcterms:modified xsi:type="dcterms:W3CDTF">2019-02-08T13:25:05Z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